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25" windowWidth="19440" windowHeight="7920" tabRatio="799"/>
  </bookViews>
  <sheets>
    <sheet name="Table of Contents" sheetId="1" r:id="rId1"/>
    <sheet name="Instructions" sheetId="61" r:id="rId2"/>
    <sheet name="Seed Rates &amp; Cost (I)" sheetId="2" r:id="rId3"/>
    <sheet name="Fertilizer (II)" sheetId="3" r:id="rId4"/>
    <sheet name="Seed Treat &amp; Herbicide (III)" sheetId="4" r:id="rId5"/>
    <sheet name="Insecticide &amp; Fungicide (IV)" sheetId="5" r:id="rId6"/>
    <sheet name="Equipment, Buildings, Land (V)" sheetId="6" r:id="rId7"/>
    <sheet name="Fuel and Repair(VI)" sheetId="62" r:id="rId8"/>
    <sheet name="Specialized Equipment (VII)" sheetId="7" r:id="rId9"/>
    <sheet name="Overhead &amp; Labour (VIII)" sheetId="8" r:id="rId10"/>
    <sheet name="Irrigation (IX)" sheetId="9" r:id="rId11"/>
    <sheet name="Crop Yields, Prices &amp; Insur (X)" sheetId="10" r:id="rId12"/>
    <sheet name="Other &amp; Custom (XI)" sheetId="11" r:id="rId13"/>
    <sheet name="Hard Wheat (1)" sheetId="13" r:id="rId14"/>
    <sheet name="Durum (2)" sheetId="14" r:id="rId15"/>
    <sheet name="CPS Wheat (3)" sheetId="15" r:id="rId16"/>
    <sheet name="Soft Wheat (4)" sheetId="16" r:id="rId17"/>
    <sheet name="Malt Barley (5)" sheetId="17" r:id="rId18"/>
    <sheet name="Feed Barley (6)" sheetId="59" r:id="rId19"/>
    <sheet name="Milling Oats (7) " sheetId="60" r:id="rId20"/>
    <sheet name="Canola (8)" sheetId="19" r:id="rId21"/>
    <sheet name="Soybean (9)" sheetId="21" r:id="rId22"/>
    <sheet name="Flax (10)" sheetId="22" r:id="rId23"/>
    <sheet name="Pea (11)" sheetId="24" r:id="rId24"/>
    <sheet name="Fababean (12)" sheetId="25" r:id="rId25"/>
    <sheet name="Red Lentil (13)" sheetId="26" r:id="rId26"/>
    <sheet name="Dry Bean (14)" sheetId="27" r:id="rId27"/>
    <sheet name="Grain Corn (15)" sheetId="20" r:id="rId28"/>
    <sheet name="Corn Grazing (16)" sheetId="54" r:id="rId29"/>
    <sheet name="Corn Silage (17)" sheetId="30" r:id="rId30"/>
    <sheet name="Cereal Silage (18)" sheetId="31" r:id="rId31"/>
    <sheet name="Seedling Alfalfa (19)" sheetId="32" r:id="rId32"/>
    <sheet name="Alfalfa 2 Cut (20)" sheetId="34" r:id="rId33"/>
    <sheet name="Alfalfa 3 Cut (21)" sheetId="43" r:id="rId34"/>
  </sheets>
  <externalReferences>
    <externalReference r:id="rId35"/>
  </externalReferences>
  <definedNames>
    <definedName name="fuel" localSheetId="19">'[1]Equip Build Land'!$B$86</definedName>
    <definedName name="fuel">'Equipment, Buildings, Land (V)'!#REF!</definedName>
    <definedName name="_xlnm.Print_Area" localSheetId="5">'Insecticide &amp; Fungicide (IV)'!$A$1:$G$51</definedName>
    <definedName name="_xlnm.Print_Area" localSheetId="2">'Seed Rates &amp; Cost (I)'!$B$2:$I$52</definedName>
  </definedNames>
  <calcPr calcId="145621"/>
</workbook>
</file>

<file path=xl/calcChain.xml><?xml version="1.0" encoding="utf-8"?>
<calcChain xmlns="http://schemas.openxmlformats.org/spreadsheetml/2006/main">
  <c r="J55" i="7" l="1"/>
  <c r="J54" i="7"/>
  <c r="J53" i="7"/>
  <c r="J52" i="7"/>
  <c r="J48" i="7"/>
  <c r="J46" i="7"/>
  <c r="J45" i="7"/>
  <c r="J43" i="7"/>
  <c r="J44" i="7"/>
  <c r="J41" i="7"/>
  <c r="J40" i="7"/>
  <c r="J37" i="7"/>
  <c r="J36" i="7"/>
  <c r="J35" i="7"/>
  <c r="J34" i="7"/>
  <c r="J33" i="7"/>
  <c r="J32" i="7"/>
  <c r="J30" i="7"/>
  <c r="J29" i="7"/>
  <c r="J27" i="7"/>
  <c r="J25" i="7"/>
  <c r="J24" i="7"/>
  <c r="J20" i="7"/>
  <c r="J19" i="7"/>
  <c r="J17" i="7"/>
  <c r="K19" i="7" l="1"/>
  <c r="D23" i="43" l="1"/>
  <c r="D27" i="43"/>
  <c r="E28" i="34"/>
  <c r="D30" i="43"/>
  <c r="G13" i="30" l="1"/>
  <c r="E13" i="30"/>
  <c r="G13" i="54"/>
  <c r="E13" i="54"/>
  <c r="G13" i="20"/>
  <c r="E13" i="20"/>
  <c r="G13" i="24"/>
  <c r="E13" i="24"/>
  <c r="F13" i="19"/>
  <c r="D13" i="19"/>
  <c r="H22" i="2" l="1"/>
  <c r="F32" i="43" l="1"/>
  <c r="G33" i="34"/>
  <c r="E39" i="32"/>
  <c r="G33" i="32"/>
  <c r="E17" i="27"/>
  <c r="G13" i="26"/>
  <c r="G13" i="25"/>
  <c r="G13" i="22" l="1"/>
  <c r="G13" i="21"/>
  <c r="C19" i="16"/>
  <c r="C19" i="15"/>
  <c r="E6" i="22" l="1"/>
  <c r="G6" i="22"/>
  <c r="E7" i="22"/>
  <c r="G7" i="22"/>
  <c r="E8" i="22"/>
  <c r="G8" i="22"/>
  <c r="C9" i="22"/>
  <c r="F9" i="22"/>
  <c r="C10" i="22"/>
  <c r="F10" i="22"/>
  <c r="C11" i="22"/>
  <c r="F11" i="22"/>
  <c r="C12" i="22"/>
  <c r="F12" i="22"/>
  <c r="K12" i="22"/>
  <c r="E13" i="22"/>
  <c r="K13" i="22"/>
  <c r="E14" i="22"/>
  <c r="G14" i="22"/>
  <c r="K14" i="22"/>
  <c r="E15" i="22"/>
  <c r="G15" i="22"/>
  <c r="E16" i="22"/>
  <c r="E17" i="22"/>
  <c r="G17" i="22"/>
  <c r="E18" i="22"/>
  <c r="G18" i="22"/>
  <c r="C19" i="22"/>
  <c r="E19" i="22" s="1"/>
  <c r="F19" i="22"/>
  <c r="G19" i="22" s="1"/>
  <c r="E20" i="22"/>
  <c r="E21" i="22"/>
  <c r="C22" i="22"/>
  <c r="E22" i="22"/>
  <c r="F22" i="22"/>
  <c r="G22" i="22"/>
  <c r="C24" i="22"/>
  <c r="E24" i="22"/>
  <c r="F24" i="22"/>
  <c r="E25" i="22"/>
  <c r="G25" i="22"/>
  <c r="C27" i="22"/>
  <c r="F27" i="22"/>
  <c r="E30" i="22"/>
  <c r="E32" i="22"/>
  <c r="G32" i="22"/>
  <c r="D36" i="22"/>
  <c r="E36" i="22"/>
  <c r="G36" i="22"/>
  <c r="E37" i="22"/>
  <c r="E38" i="22" s="1"/>
  <c r="G37" i="22"/>
  <c r="D41" i="22"/>
  <c r="E41" i="22"/>
  <c r="D42" i="22"/>
  <c r="E42" i="22"/>
  <c r="D6" i="19"/>
  <c r="F6" i="19"/>
  <c r="D7" i="19"/>
  <c r="F7" i="19"/>
  <c r="D8" i="19"/>
  <c r="F8" i="19"/>
  <c r="B9" i="19"/>
  <c r="E9" i="19"/>
  <c r="B10" i="19"/>
  <c r="E10" i="19"/>
  <c r="B11" i="19"/>
  <c r="E11" i="19"/>
  <c r="B12" i="19"/>
  <c r="E12" i="19"/>
  <c r="J12" i="19"/>
  <c r="D14" i="19"/>
  <c r="F14" i="19"/>
  <c r="J14" i="19"/>
  <c r="D15" i="19"/>
  <c r="F15" i="19"/>
  <c r="D16" i="19"/>
  <c r="D17" i="19"/>
  <c r="F17" i="19"/>
  <c r="D18" i="19"/>
  <c r="F18" i="19"/>
  <c r="B19" i="19"/>
  <c r="D19" i="19"/>
  <c r="E19" i="19"/>
  <c r="F19" i="19" s="1"/>
  <c r="D20" i="19"/>
  <c r="D21" i="19"/>
  <c r="B22" i="19"/>
  <c r="D22" i="19"/>
  <c r="E22" i="19"/>
  <c r="F22" i="19"/>
  <c r="B24" i="19"/>
  <c r="D24" i="19"/>
  <c r="E24" i="19"/>
  <c r="D25" i="19"/>
  <c r="F25" i="19"/>
  <c r="B27" i="19"/>
  <c r="E27" i="19"/>
  <c r="D30" i="19"/>
  <c r="D32" i="19"/>
  <c r="F32" i="19"/>
  <c r="C36" i="19"/>
  <c r="D36" i="19"/>
  <c r="F36" i="19"/>
  <c r="D37" i="19"/>
  <c r="F37" i="19"/>
  <c r="A41" i="19"/>
  <c r="D41" i="19"/>
  <c r="C42" i="19"/>
  <c r="D42" i="19"/>
  <c r="D6" i="60"/>
  <c r="F6" i="60"/>
  <c r="D7" i="60"/>
  <c r="F7" i="60"/>
  <c r="D8" i="60"/>
  <c r="F8" i="60"/>
  <c r="B9" i="60"/>
  <c r="E9" i="60"/>
  <c r="B10" i="60"/>
  <c r="E10" i="60"/>
  <c r="B11" i="60"/>
  <c r="E11" i="60"/>
  <c r="B12" i="60"/>
  <c r="E12" i="60"/>
  <c r="D13" i="60"/>
  <c r="F13" i="60"/>
  <c r="D14" i="60"/>
  <c r="F14" i="60"/>
  <c r="D15" i="60"/>
  <c r="F15" i="60"/>
  <c r="D16" i="60"/>
  <c r="D17" i="60"/>
  <c r="F17" i="60"/>
  <c r="J16" i="60"/>
  <c r="D18" i="60"/>
  <c r="F18" i="60"/>
  <c r="B19" i="60"/>
  <c r="D19" i="60" s="1"/>
  <c r="E19" i="60"/>
  <c r="F19" i="60" s="1"/>
  <c r="J18" i="60"/>
  <c r="D20" i="60"/>
  <c r="B22" i="60"/>
  <c r="D22" i="60"/>
  <c r="E22" i="60"/>
  <c r="F22" i="60"/>
  <c r="B24" i="60"/>
  <c r="D24" i="60"/>
  <c r="E24" i="60"/>
  <c r="D25" i="60"/>
  <c r="F25" i="60"/>
  <c r="B27" i="60"/>
  <c r="E27" i="60"/>
  <c r="D30" i="60"/>
  <c r="D32" i="60"/>
  <c r="F32" i="60"/>
  <c r="C36" i="60"/>
  <c r="D36" i="60"/>
  <c r="F36" i="60"/>
  <c r="D37" i="60"/>
  <c r="F37" i="60"/>
  <c r="C41" i="60"/>
  <c r="D41" i="60"/>
  <c r="C42" i="60"/>
  <c r="D42" i="60"/>
  <c r="D6" i="17"/>
  <c r="F6" i="17"/>
  <c r="D7" i="17"/>
  <c r="F7" i="17"/>
  <c r="D8" i="17"/>
  <c r="F8" i="17"/>
  <c r="B9" i="17"/>
  <c r="E9" i="17"/>
  <c r="B10" i="17"/>
  <c r="E10" i="17"/>
  <c r="B11" i="17"/>
  <c r="E11" i="17"/>
  <c r="B12" i="17"/>
  <c r="E12" i="17"/>
  <c r="D13" i="17"/>
  <c r="F13" i="17"/>
  <c r="D14" i="17"/>
  <c r="F14" i="17"/>
  <c r="D15" i="17"/>
  <c r="F15" i="17"/>
  <c r="D16" i="17"/>
  <c r="J16" i="17"/>
  <c r="D17" i="17"/>
  <c r="F17" i="17"/>
  <c r="J17" i="17"/>
  <c r="D18" i="17"/>
  <c r="F18" i="17"/>
  <c r="J18" i="17"/>
  <c r="B19" i="17"/>
  <c r="D19" i="17" s="1"/>
  <c r="E19" i="17"/>
  <c r="F19" i="17" s="1"/>
  <c r="D20" i="17"/>
  <c r="B22" i="17"/>
  <c r="D22" i="17"/>
  <c r="E22" i="17"/>
  <c r="F22" i="17"/>
  <c r="B24" i="17"/>
  <c r="D24" i="17"/>
  <c r="E24" i="17"/>
  <c r="D25" i="17"/>
  <c r="F25" i="17"/>
  <c r="B27" i="17"/>
  <c r="E27" i="17"/>
  <c r="D30" i="17"/>
  <c r="D32" i="17"/>
  <c r="F32" i="17"/>
  <c r="C36" i="17"/>
  <c r="D36" i="17"/>
  <c r="F36" i="17"/>
  <c r="D37" i="17"/>
  <c r="F37" i="17"/>
  <c r="C41" i="17"/>
  <c r="D41" i="17"/>
  <c r="C42" i="17"/>
  <c r="D42" i="17"/>
  <c r="F21" i="19" l="1"/>
  <c r="C43" i="60"/>
  <c r="D31" i="60" s="1"/>
  <c r="F38" i="60"/>
  <c r="C38" i="60"/>
  <c r="G38" i="22"/>
  <c r="D38" i="60"/>
  <c r="F38" i="19"/>
  <c r="C38" i="17"/>
  <c r="C38" i="19"/>
  <c r="D38" i="22"/>
  <c r="D43" i="22"/>
  <c r="E31" i="22" s="1"/>
  <c r="G21" i="22"/>
  <c r="D38" i="19"/>
  <c r="F21" i="60"/>
  <c r="D21" i="60"/>
  <c r="C43" i="17"/>
  <c r="D31" i="17" s="1"/>
  <c r="D38" i="17"/>
  <c r="F38" i="17"/>
  <c r="F21" i="17"/>
  <c r="D21" i="17"/>
  <c r="B44" i="32"/>
  <c r="E13" i="26"/>
  <c r="E13" i="25"/>
  <c r="B41" i="25"/>
  <c r="E13" i="21"/>
  <c r="G36" i="13" l="1"/>
  <c r="K44" i="7"/>
  <c r="K38" i="7"/>
  <c r="K7" i="7"/>
  <c r="K8" i="7"/>
  <c r="K9" i="7"/>
  <c r="K10" i="7"/>
  <c r="K11" i="7"/>
  <c r="K12" i="7"/>
  <c r="K13" i="7"/>
  <c r="F41" i="17" s="1"/>
  <c r="K14" i="7"/>
  <c r="F42" i="17" s="1"/>
  <c r="K15" i="7"/>
  <c r="F41" i="60" s="1"/>
  <c r="K16" i="7"/>
  <c r="F42" i="60" s="1"/>
  <c r="K17" i="7"/>
  <c r="F41" i="19" s="1"/>
  <c r="K18" i="7"/>
  <c r="F42" i="19" s="1"/>
  <c r="K20" i="7"/>
  <c r="K21" i="7"/>
  <c r="K22" i="7"/>
  <c r="G41" i="22" s="1"/>
  <c r="K23" i="7"/>
  <c r="G42" i="22" s="1"/>
  <c r="K24" i="7"/>
  <c r="K25" i="7"/>
  <c r="K26" i="7"/>
  <c r="K27" i="7"/>
  <c r="K28" i="7"/>
  <c r="K29" i="7"/>
  <c r="K30" i="7"/>
  <c r="K31" i="7"/>
  <c r="K32" i="7"/>
  <c r="K33" i="7"/>
  <c r="K34" i="7"/>
  <c r="K35" i="7"/>
  <c r="K36" i="7"/>
  <c r="K37" i="7"/>
  <c r="K39" i="7"/>
  <c r="K40" i="7"/>
  <c r="K41" i="7"/>
  <c r="K42" i="7"/>
  <c r="G43" i="20" s="1"/>
  <c r="K43" i="7"/>
  <c r="K45" i="7"/>
  <c r="K46" i="7"/>
  <c r="K47" i="7"/>
  <c r="K48" i="7"/>
  <c r="K49" i="7"/>
  <c r="K50" i="7"/>
  <c r="K51" i="7"/>
  <c r="K52" i="7"/>
  <c r="K53" i="7"/>
  <c r="K54" i="7"/>
  <c r="K55" i="7"/>
  <c r="K56" i="7"/>
  <c r="K6" i="7"/>
  <c r="K5" i="7"/>
  <c r="E31" i="54"/>
  <c r="C41" i="19"/>
  <c r="C43" i="19" s="1"/>
  <c r="D31" i="19" s="1"/>
  <c r="F43" i="60" l="1"/>
  <c r="F31" i="60" s="1"/>
  <c r="F43" i="17"/>
  <c r="F31" i="17" s="1"/>
  <c r="G31" i="54"/>
  <c r="G43" i="22"/>
  <c r="G31" i="22" s="1"/>
  <c r="F43" i="19"/>
  <c r="F31" i="19" s="1"/>
  <c r="B7" i="9"/>
  <c r="C13" i="62"/>
  <c r="D14" i="8"/>
  <c r="C15" i="62"/>
  <c r="F10" i="27"/>
  <c r="F10" i="14"/>
  <c r="F10" i="13"/>
  <c r="C10" i="27"/>
  <c r="C10" i="14"/>
  <c r="C10" i="13"/>
  <c r="D11" i="8"/>
  <c r="C12" i="62"/>
  <c r="C12" i="14"/>
  <c r="C12" i="13"/>
  <c r="B12" i="9"/>
  <c r="E17" i="14"/>
  <c r="E17" i="13"/>
  <c r="D17" i="62"/>
  <c r="C19" i="14"/>
  <c r="C19" i="13"/>
  <c r="D15" i="8"/>
  <c r="C16" i="62"/>
  <c r="D13" i="8"/>
  <c r="C14" i="62"/>
  <c r="C17" i="62"/>
  <c r="C22" i="62"/>
  <c r="F26" i="27"/>
  <c r="G5" i="27"/>
  <c r="G31" i="27"/>
  <c r="F22" i="8" l="1"/>
  <c r="F9" i="8" s="1"/>
  <c r="G22" i="8"/>
  <c r="E25" i="20"/>
  <c r="F27" i="13"/>
  <c r="F14" i="8" l="1"/>
  <c r="F27" i="54"/>
  <c r="F19" i="43" l="1"/>
  <c r="D19" i="43"/>
  <c r="G19" i="34"/>
  <c r="E19" i="34"/>
  <c r="G19" i="32"/>
  <c r="E19" i="32"/>
  <c r="G18" i="31"/>
  <c r="E18" i="31"/>
  <c r="G18" i="30"/>
  <c r="E18" i="30"/>
  <c r="G18" i="54"/>
  <c r="E18" i="54"/>
  <c r="G18" i="20"/>
  <c r="E18" i="20"/>
  <c r="G17" i="27"/>
  <c r="G18" i="26"/>
  <c r="E18" i="26"/>
  <c r="E18" i="21"/>
  <c r="D18" i="59"/>
  <c r="D25" i="43" l="1"/>
  <c r="F25" i="43"/>
  <c r="E26" i="34"/>
  <c r="G26" i="34"/>
  <c r="E26" i="32"/>
  <c r="G26" i="32"/>
  <c r="E25" i="54"/>
  <c r="E25" i="30"/>
  <c r="E25" i="31"/>
  <c r="G25" i="31"/>
  <c r="G25" i="30"/>
  <c r="G25" i="54"/>
  <c r="G25" i="20"/>
  <c r="E24" i="27"/>
  <c r="G24" i="27"/>
  <c r="E25" i="26"/>
  <c r="G25" i="26"/>
  <c r="G25" i="25"/>
  <c r="G25" i="21"/>
  <c r="G23" i="34"/>
  <c r="G23" i="32"/>
  <c r="E23" i="32"/>
  <c r="G22" i="31"/>
  <c r="E22" i="31"/>
  <c r="E14" i="31"/>
  <c r="G22" i="30"/>
  <c r="E22" i="30"/>
  <c r="E23" i="54"/>
  <c r="G22" i="54"/>
  <c r="E22" i="54"/>
  <c r="H47" i="10"/>
  <c r="I47" i="10"/>
  <c r="G23" i="54" s="1"/>
  <c r="G22" i="20"/>
  <c r="G21" i="27"/>
  <c r="G22" i="26"/>
  <c r="G22" i="25"/>
  <c r="G22" i="24"/>
  <c r="G22" i="21"/>
  <c r="F22" i="59"/>
  <c r="G22" i="16"/>
  <c r="G22" i="15"/>
  <c r="G22" i="14"/>
  <c r="G22" i="13"/>
  <c r="F21" i="27"/>
  <c r="F22" i="26"/>
  <c r="D22" i="59"/>
  <c r="F37" i="43"/>
  <c r="D36" i="43"/>
  <c r="C36" i="43"/>
  <c r="F36" i="43"/>
  <c r="G38" i="34"/>
  <c r="E37" i="34"/>
  <c r="D37" i="34"/>
  <c r="G37" i="34"/>
  <c r="G38" i="32"/>
  <c r="G37" i="32"/>
  <c r="G37" i="31"/>
  <c r="G36" i="31"/>
  <c r="G37" i="30"/>
  <c r="G36" i="30"/>
  <c r="G37" i="20"/>
  <c r="G36" i="20"/>
  <c r="G36" i="27"/>
  <c r="E36" i="27"/>
  <c r="G35" i="27"/>
  <c r="G37" i="26"/>
  <c r="G36" i="26"/>
  <c r="E36" i="21"/>
  <c r="D36" i="21"/>
  <c r="E20" i="43"/>
  <c r="F22" i="43" s="1"/>
  <c r="F20" i="34"/>
  <c r="G22" i="34" s="1"/>
  <c r="F20" i="32"/>
  <c r="G22" i="32" s="1"/>
  <c r="F19" i="31"/>
  <c r="G21" i="31" s="1"/>
  <c r="F19" i="30"/>
  <c r="G19" i="30" s="1"/>
  <c r="F19" i="54"/>
  <c r="G21" i="54" s="1"/>
  <c r="F19" i="20"/>
  <c r="G21" i="20" s="1"/>
  <c r="F18" i="27"/>
  <c r="G20" i="27" s="1"/>
  <c r="F19" i="26"/>
  <c r="G21" i="26" s="1"/>
  <c r="C22" i="21"/>
  <c r="B20" i="43"/>
  <c r="E24" i="43"/>
  <c r="B24" i="43"/>
  <c r="F25" i="34"/>
  <c r="F25" i="32"/>
  <c r="F24" i="31"/>
  <c r="F24" i="30"/>
  <c r="G32" i="30"/>
  <c r="C24" i="30"/>
  <c r="F24" i="54"/>
  <c r="E43" i="8"/>
  <c r="E24" i="54" s="1"/>
  <c r="G43" i="8"/>
  <c r="G24" i="54" s="1"/>
  <c r="F24" i="20"/>
  <c r="C24" i="20"/>
  <c r="F23" i="27"/>
  <c r="F24" i="25"/>
  <c r="G32" i="31"/>
  <c r="G19" i="31"/>
  <c r="G32" i="54"/>
  <c r="G32" i="20"/>
  <c r="G32" i="26"/>
  <c r="F24" i="26"/>
  <c r="F24" i="24"/>
  <c r="F24" i="21"/>
  <c r="E24" i="59"/>
  <c r="F24" i="16"/>
  <c r="F24" i="15"/>
  <c r="F24" i="14"/>
  <c r="C24" i="13"/>
  <c r="A43" i="43"/>
  <c r="A44" i="43"/>
  <c r="D45" i="43"/>
  <c r="D44" i="43"/>
  <c r="D43" i="43"/>
  <c r="D42" i="43"/>
  <c r="D41" i="43"/>
  <c r="C45" i="43"/>
  <c r="B44" i="34"/>
  <c r="B45" i="34"/>
  <c r="B46" i="34"/>
  <c r="D46" i="34"/>
  <c r="E46" i="34"/>
  <c r="E45" i="34"/>
  <c r="E44" i="34"/>
  <c r="E43" i="34"/>
  <c r="E42" i="34"/>
  <c r="G46" i="32"/>
  <c r="D46" i="32"/>
  <c r="E45" i="32"/>
  <c r="E46" i="32"/>
  <c r="E44" i="32"/>
  <c r="E43" i="32"/>
  <c r="E42" i="32"/>
  <c r="B45" i="32"/>
  <c r="E42" i="31"/>
  <c r="E41" i="31"/>
  <c r="D42" i="31"/>
  <c r="D41" i="31"/>
  <c r="G42" i="31"/>
  <c r="G41" i="31"/>
  <c r="D42" i="30"/>
  <c r="E42" i="30"/>
  <c r="E41" i="30"/>
  <c r="B41" i="30"/>
  <c r="D43" i="20"/>
  <c r="E43" i="20"/>
  <c r="E42" i="20"/>
  <c r="E41" i="20"/>
  <c r="E43" i="27"/>
  <c r="E44" i="27"/>
  <c r="E45" i="27"/>
  <c r="E46" i="27"/>
  <c r="E42" i="27"/>
  <c r="E41" i="27"/>
  <c r="E40" i="27"/>
  <c r="D46" i="27"/>
  <c r="E43" i="26"/>
  <c r="E42" i="26"/>
  <c r="E41" i="26"/>
  <c r="D43" i="26"/>
  <c r="B42" i="26"/>
  <c r="B41" i="26"/>
  <c r="E42" i="25"/>
  <c r="E41" i="25"/>
  <c r="D42" i="25"/>
  <c r="E43" i="24"/>
  <c r="E42" i="24"/>
  <c r="E41" i="24"/>
  <c r="D43" i="24"/>
  <c r="B42" i="24"/>
  <c r="B41" i="24"/>
  <c r="D43" i="21"/>
  <c r="E43" i="21"/>
  <c r="E42" i="21"/>
  <c r="E41" i="21"/>
  <c r="D42" i="59"/>
  <c r="D41" i="59"/>
  <c r="C42" i="59"/>
  <c r="D42" i="16"/>
  <c r="E42" i="16"/>
  <c r="E41" i="16"/>
  <c r="D42" i="15"/>
  <c r="E42" i="15"/>
  <c r="E41" i="15"/>
  <c r="E42" i="14"/>
  <c r="E41" i="14"/>
  <c r="E42" i="13"/>
  <c r="E41" i="13"/>
  <c r="D42" i="13"/>
  <c r="G42" i="13"/>
  <c r="C41" i="59"/>
  <c r="D41" i="16"/>
  <c r="D41" i="15"/>
  <c r="D41" i="14"/>
  <c r="D43" i="14" s="1"/>
  <c r="D41" i="13"/>
  <c r="G38" i="30" l="1"/>
  <c r="G39" i="32"/>
  <c r="G39" i="34"/>
  <c r="F38" i="43"/>
  <c r="G38" i="31"/>
  <c r="G19" i="54"/>
  <c r="G38" i="20"/>
  <c r="G43" i="31"/>
  <c r="G31" i="31" s="1"/>
  <c r="D43" i="13"/>
  <c r="D43" i="15"/>
  <c r="G38" i="26"/>
  <c r="G19" i="26"/>
  <c r="G37" i="27"/>
  <c r="C43" i="59"/>
  <c r="D43" i="16"/>
  <c r="C24" i="54"/>
  <c r="G18" i="27"/>
  <c r="G20" i="32"/>
  <c r="G20" i="34"/>
  <c r="G19" i="20"/>
  <c r="G21" i="30"/>
  <c r="F20" i="43"/>
  <c r="F45" i="43"/>
  <c r="G46" i="34"/>
  <c r="D43" i="31"/>
  <c r="E31" i="31" s="1"/>
  <c r="G46" i="27"/>
  <c r="G42" i="27"/>
  <c r="G42" i="26"/>
  <c r="G43" i="24"/>
  <c r="F42" i="59"/>
  <c r="G42" i="15"/>
  <c r="G41" i="30"/>
  <c r="G42" i="30"/>
  <c r="G42" i="20"/>
  <c r="G45" i="27"/>
  <c r="G41" i="27"/>
  <c r="G42" i="24"/>
  <c r="G43" i="21"/>
  <c r="G41" i="15"/>
  <c r="G41" i="14"/>
  <c r="G41" i="20"/>
  <c r="G44" i="27"/>
  <c r="G40" i="27"/>
  <c r="G42" i="25"/>
  <c r="G41" i="24"/>
  <c r="G44" i="24" s="1"/>
  <c r="G42" i="21"/>
  <c r="G42" i="16"/>
  <c r="G42" i="14"/>
  <c r="G43" i="27"/>
  <c r="G43" i="26"/>
  <c r="G41" i="25"/>
  <c r="G41" i="21"/>
  <c r="G41" i="16"/>
  <c r="F41" i="59"/>
  <c r="G17" i="54"/>
  <c r="E17" i="54"/>
  <c r="G17" i="30"/>
  <c r="E17" i="30"/>
  <c r="F18" i="43"/>
  <c r="G18" i="34"/>
  <c r="E18" i="34"/>
  <c r="G18" i="32"/>
  <c r="E18" i="32"/>
  <c r="G17" i="31"/>
  <c r="E17" i="31"/>
  <c r="G17" i="20"/>
  <c r="E16" i="27"/>
  <c r="G16" i="27"/>
  <c r="E17" i="20"/>
  <c r="G17" i="26"/>
  <c r="E17" i="26"/>
  <c r="G17" i="25"/>
  <c r="E17" i="25"/>
  <c r="G17" i="24"/>
  <c r="E17" i="24"/>
  <c r="G17" i="21"/>
  <c r="E17" i="21"/>
  <c r="F17" i="59"/>
  <c r="D17" i="59"/>
  <c r="G17" i="16"/>
  <c r="E17" i="16"/>
  <c r="E17" i="15"/>
  <c r="G17" i="15"/>
  <c r="G17" i="14"/>
  <c r="G17" i="13"/>
  <c r="E27" i="43"/>
  <c r="F28" i="34"/>
  <c r="F28" i="32"/>
  <c r="F27" i="31"/>
  <c r="F27" i="30"/>
  <c r="F27" i="20"/>
  <c r="F27" i="26"/>
  <c r="F27" i="25"/>
  <c r="G44" i="21" l="1"/>
  <c r="G43" i="25"/>
  <c r="G31" i="25" s="1"/>
  <c r="G43" i="16"/>
  <c r="F43" i="59"/>
  <c r="G43" i="30"/>
  <c r="G31" i="30" s="1"/>
  <c r="G43" i="15"/>
  <c r="G47" i="27"/>
  <c r="G30" i="27" s="1"/>
  <c r="G43" i="14"/>
  <c r="G41" i="26"/>
  <c r="G44" i="26" s="1"/>
  <c r="G31" i="26" s="1"/>
  <c r="G42" i="34"/>
  <c r="F41" i="43"/>
  <c r="G42" i="32"/>
  <c r="F42" i="43"/>
  <c r="G43" i="32"/>
  <c r="G43" i="34"/>
  <c r="G45" i="32"/>
  <c r="F44" i="43"/>
  <c r="G45" i="34"/>
  <c r="G44" i="32"/>
  <c r="G44" i="34"/>
  <c r="F43" i="43"/>
  <c r="K13" i="6"/>
  <c r="M13" i="6" s="1"/>
  <c r="K31" i="6"/>
  <c r="M31" i="6" s="1"/>
  <c r="K30" i="6"/>
  <c r="M30" i="6" s="1"/>
  <c r="K29" i="6"/>
  <c r="M29" i="6" s="1"/>
  <c r="K28" i="6"/>
  <c r="M28" i="6" s="1"/>
  <c r="K27" i="6"/>
  <c r="M27" i="6" s="1"/>
  <c r="K26" i="6"/>
  <c r="M26" i="6" s="1"/>
  <c r="K25" i="6"/>
  <c r="M25" i="6" s="1"/>
  <c r="K24" i="6"/>
  <c r="M24" i="6" s="1"/>
  <c r="K23" i="6"/>
  <c r="M23" i="6" s="1"/>
  <c r="K22" i="6"/>
  <c r="M22" i="6" s="1"/>
  <c r="K21" i="6"/>
  <c r="M21" i="6" s="1"/>
  <c r="K20" i="6"/>
  <c r="M20" i="6" s="1"/>
  <c r="K19" i="6"/>
  <c r="M19" i="6" s="1"/>
  <c r="K18" i="6"/>
  <c r="M18" i="6" s="1"/>
  <c r="K17" i="6"/>
  <c r="M17" i="6" s="1"/>
  <c r="K16" i="6"/>
  <c r="M16" i="6" s="1"/>
  <c r="K15" i="6"/>
  <c r="M15" i="6" s="1"/>
  <c r="K14" i="6"/>
  <c r="M14" i="6" s="1"/>
  <c r="K12" i="6"/>
  <c r="M12" i="6" s="1"/>
  <c r="K11" i="6"/>
  <c r="M11" i="6" s="1"/>
  <c r="K10" i="6"/>
  <c r="M10" i="6" s="1"/>
  <c r="K9" i="6"/>
  <c r="M9" i="6" s="1"/>
  <c r="K8" i="6"/>
  <c r="M8" i="6" s="1"/>
  <c r="K7" i="6"/>
  <c r="M7" i="6" s="1"/>
  <c r="K6" i="6"/>
  <c r="M6" i="6" s="1"/>
  <c r="G33" i="6"/>
  <c r="F9" i="43"/>
  <c r="G9" i="34"/>
  <c r="G9" i="32"/>
  <c r="G8" i="31"/>
  <c r="G8" i="30"/>
  <c r="G8" i="54"/>
  <c r="G8" i="20"/>
  <c r="G7" i="27"/>
  <c r="G8" i="26"/>
  <c r="F16" i="43"/>
  <c r="D16" i="43"/>
  <c r="F15" i="43"/>
  <c r="D15" i="43"/>
  <c r="F14" i="43"/>
  <c r="D14" i="43"/>
  <c r="G16" i="34"/>
  <c r="G15" i="34"/>
  <c r="E16" i="34"/>
  <c r="E15" i="34"/>
  <c r="G16" i="32"/>
  <c r="G15" i="32"/>
  <c r="G15" i="31"/>
  <c r="G14" i="31"/>
  <c r="G15" i="30"/>
  <c r="G14" i="54"/>
  <c r="E14" i="54"/>
  <c r="E14" i="30"/>
  <c r="G14" i="30"/>
  <c r="G15" i="54"/>
  <c r="E15" i="54"/>
  <c r="G15" i="20"/>
  <c r="G14" i="20"/>
  <c r="E14" i="27"/>
  <c r="G14" i="27"/>
  <c r="G13" i="27"/>
  <c r="G15" i="26"/>
  <c r="G14" i="26"/>
  <c r="E14" i="14"/>
  <c r="G14" i="34"/>
  <c r="G14" i="32"/>
  <c r="G13" i="31"/>
  <c r="G12" i="27"/>
  <c r="F13" i="59"/>
  <c r="D13" i="59"/>
  <c r="G13" i="16"/>
  <c r="G13" i="15"/>
  <c r="G13" i="14"/>
  <c r="G13" i="13"/>
  <c r="G8" i="34"/>
  <c r="E8" i="34"/>
  <c r="F8" i="43"/>
  <c r="D8" i="43"/>
  <c r="G8" i="32"/>
  <c r="G7" i="31"/>
  <c r="G7" i="30"/>
  <c r="G7" i="54"/>
  <c r="E7" i="54"/>
  <c r="G7" i="20"/>
  <c r="E7" i="20"/>
  <c r="G6" i="27"/>
  <c r="G7" i="26"/>
  <c r="G7" i="25"/>
  <c r="G7" i="24"/>
  <c r="G7" i="21"/>
  <c r="F7" i="59"/>
  <c r="G7" i="16"/>
  <c r="G7" i="15"/>
  <c r="G7" i="14"/>
  <c r="F22" i="13"/>
  <c r="E13" i="43"/>
  <c r="E12" i="43"/>
  <c r="E11" i="43"/>
  <c r="E10" i="43"/>
  <c r="B12" i="43"/>
  <c r="B11" i="43"/>
  <c r="F13" i="34"/>
  <c r="F12" i="34"/>
  <c r="F11" i="34"/>
  <c r="F10" i="34"/>
  <c r="C11" i="34"/>
  <c r="F13" i="32"/>
  <c r="F12" i="32"/>
  <c r="F11" i="32"/>
  <c r="F10" i="32"/>
  <c r="C11" i="32"/>
  <c r="F12" i="31"/>
  <c r="F11" i="31"/>
  <c r="F10" i="31"/>
  <c r="F9" i="31"/>
  <c r="C10" i="31"/>
  <c r="F12" i="30"/>
  <c r="F11" i="30"/>
  <c r="F10" i="30"/>
  <c r="F9" i="30"/>
  <c r="C10" i="30"/>
  <c r="F12" i="54"/>
  <c r="F11" i="54"/>
  <c r="F10" i="54"/>
  <c r="F9" i="54"/>
  <c r="C10" i="54"/>
  <c r="F12" i="20"/>
  <c r="F11" i="20"/>
  <c r="F10" i="20"/>
  <c r="F9" i="20"/>
  <c r="C10" i="20"/>
  <c r="F11" i="27"/>
  <c r="F9" i="27"/>
  <c r="F8" i="27"/>
  <c r="C9" i="27"/>
  <c r="F12" i="26"/>
  <c r="F11" i="26"/>
  <c r="F10" i="26"/>
  <c r="F9" i="26"/>
  <c r="C10" i="26"/>
  <c r="F10" i="25"/>
  <c r="C10" i="25"/>
  <c r="F10" i="24"/>
  <c r="C10" i="24"/>
  <c r="F10" i="21"/>
  <c r="C10" i="21"/>
  <c r="E10" i="59"/>
  <c r="B10" i="59"/>
  <c r="F10" i="16"/>
  <c r="C10" i="16"/>
  <c r="C10" i="15"/>
  <c r="F10" i="15"/>
  <c r="C11" i="14"/>
  <c r="E10" i="13"/>
  <c r="F7" i="43"/>
  <c r="E7" i="34"/>
  <c r="B27" i="43"/>
  <c r="G7" i="34"/>
  <c r="C28" i="34"/>
  <c r="G7" i="32"/>
  <c r="C28" i="32"/>
  <c r="G6" i="31"/>
  <c r="C27" i="31"/>
  <c r="C27" i="30"/>
  <c r="G6" i="30"/>
  <c r="C27" i="54"/>
  <c r="G6" i="54"/>
  <c r="E6" i="54"/>
  <c r="G6" i="20"/>
  <c r="C27" i="20"/>
  <c r="C26" i="27"/>
  <c r="E32" i="26"/>
  <c r="C27" i="26"/>
  <c r="G6" i="26"/>
  <c r="E6" i="26"/>
  <c r="G6" i="25"/>
  <c r="G6" i="24"/>
  <c r="F6" i="59"/>
  <c r="G6" i="16"/>
  <c r="G6" i="15"/>
  <c r="G6" i="14"/>
  <c r="F46" i="43" l="1"/>
  <c r="F31" i="43" s="1"/>
  <c r="G47" i="32"/>
  <c r="G32" i="32" s="1"/>
  <c r="G47" i="34"/>
  <c r="G32" i="34" s="1"/>
  <c r="G44" i="20"/>
  <c r="G31" i="20" s="1"/>
  <c r="K32" i="6"/>
  <c r="M32" i="6" s="1"/>
  <c r="F24" i="13"/>
  <c r="I31" i="3"/>
  <c r="G7" i="13"/>
  <c r="G6" i="13"/>
  <c r="G11" i="27" l="1"/>
  <c r="F12" i="19"/>
  <c r="F12" i="17"/>
  <c r="G12" i="22"/>
  <c r="F12" i="60"/>
  <c r="G13" i="34"/>
  <c r="G13" i="32"/>
  <c r="G12" i="30"/>
  <c r="G12" i="54"/>
  <c r="G12" i="20"/>
  <c r="G12" i="26"/>
  <c r="F13" i="43"/>
  <c r="G12" i="31"/>
  <c r="K33" i="6"/>
  <c r="I51" i="10" l="1"/>
  <c r="G24" i="34" s="1"/>
  <c r="I50" i="10"/>
  <c r="G24" i="32" s="1"/>
  <c r="I52" i="10"/>
  <c r="F23" i="43" s="1"/>
  <c r="I49" i="10"/>
  <c r="G23" i="31" s="1"/>
  <c r="I35" i="10"/>
  <c r="G23" i="16" s="1"/>
  <c r="I36" i="10"/>
  <c r="F23" i="17" s="1"/>
  <c r="I37" i="10"/>
  <c r="F23" i="59" s="1"/>
  <c r="I38" i="10"/>
  <c r="F23" i="60" s="1"/>
  <c r="I39" i="10"/>
  <c r="F23" i="19" s="1"/>
  <c r="I40" i="10"/>
  <c r="G23" i="21" s="1"/>
  <c r="I41" i="10"/>
  <c r="G23" i="22" s="1"/>
  <c r="I42" i="10"/>
  <c r="G23" i="24" s="1"/>
  <c r="I43" i="10"/>
  <c r="G23" i="25" s="1"/>
  <c r="I44" i="10"/>
  <c r="G23" i="26" s="1"/>
  <c r="I45" i="10"/>
  <c r="G22" i="27" s="1"/>
  <c r="I46" i="10"/>
  <c r="G23" i="20" s="1"/>
  <c r="I48" i="10"/>
  <c r="G23" i="30" s="1"/>
  <c r="I34" i="10"/>
  <c r="G23" i="15" s="1"/>
  <c r="I33" i="10"/>
  <c r="G23" i="14" s="1"/>
  <c r="I32" i="10"/>
  <c r="G23" i="13" s="1"/>
  <c r="H32" i="10"/>
  <c r="E23" i="13" s="1"/>
  <c r="H39" i="10"/>
  <c r="D23" i="19" s="1"/>
  <c r="H36" i="10"/>
  <c r="D23" i="17" s="1"/>
  <c r="H34" i="10"/>
  <c r="E35" i="9"/>
  <c r="E36" i="9" s="1"/>
  <c r="C35" i="9"/>
  <c r="E38" i="9"/>
  <c r="E41" i="9" s="1"/>
  <c r="G47" i="8"/>
  <c r="G46" i="8"/>
  <c r="G25" i="32" s="1"/>
  <c r="G45" i="8"/>
  <c r="G24" i="31" s="1"/>
  <c r="G44" i="8"/>
  <c r="G24" i="30" s="1"/>
  <c r="G42" i="8"/>
  <c r="G24" i="20" s="1"/>
  <c r="G41" i="8"/>
  <c r="G23" i="27" s="1"/>
  <c r="G40" i="8"/>
  <c r="G39" i="8"/>
  <c r="G38" i="8"/>
  <c r="G24" i="24" s="1"/>
  <c r="G37" i="8"/>
  <c r="G24" i="22" s="1"/>
  <c r="G36" i="8"/>
  <c r="G24" i="21" s="1"/>
  <c r="G35" i="8"/>
  <c r="F24" i="19" s="1"/>
  <c r="G34" i="8"/>
  <c r="F24" i="60" s="1"/>
  <c r="G33" i="8"/>
  <c r="F24" i="17" s="1"/>
  <c r="G32" i="8"/>
  <c r="G24" i="16" s="1"/>
  <c r="G31" i="8"/>
  <c r="G24" i="15" s="1"/>
  <c r="G30" i="8"/>
  <c r="G24" i="14" s="1"/>
  <c r="G29" i="8"/>
  <c r="G24" i="13" s="1"/>
  <c r="E29" i="8"/>
  <c r="E21" i="8"/>
  <c r="G19" i="8"/>
  <c r="G20" i="22" l="1"/>
  <c r="F20" i="19"/>
  <c r="F20" i="17"/>
  <c r="F20" i="60"/>
  <c r="F24" i="43"/>
  <c r="G25" i="34"/>
  <c r="G20" i="14"/>
  <c r="G20" i="54"/>
  <c r="G20" i="26"/>
  <c r="G20" i="24"/>
  <c r="F20" i="59"/>
  <c r="G20" i="16"/>
  <c r="G20" i="13"/>
  <c r="F21" i="43"/>
  <c r="G20" i="21"/>
  <c r="G21" i="32"/>
  <c r="G20" i="30"/>
  <c r="G19" i="27"/>
  <c r="G20" i="25"/>
  <c r="G20" i="15"/>
  <c r="G21" i="34"/>
  <c r="G20" i="20"/>
  <c r="F24" i="59"/>
  <c r="G24" i="25"/>
  <c r="G24" i="26"/>
  <c r="D41" i="30"/>
  <c r="D43" i="30" s="1"/>
  <c r="D41" i="25"/>
  <c r="D43" i="25" s="1"/>
  <c r="E31" i="25" s="1"/>
  <c r="D42" i="26"/>
  <c r="D41" i="26"/>
  <c r="D42" i="24"/>
  <c r="D41" i="24"/>
  <c r="G41" i="13"/>
  <c r="G43" i="13" s="1"/>
  <c r="G8" i="8"/>
  <c r="G12" i="8"/>
  <c r="G16" i="8"/>
  <c r="G20" i="8"/>
  <c r="G5" i="8"/>
  <c r="G9" i="8"/>
  <c r="G13" i="8"/>
  <c r="G17" i="8"/>
  <c r="G6" i="8"/>
  <c r="G14" i="8"/>
  <c r="G18" i="8"/>
  <c r="G4" i="8"/>
  <c r="G23" i="8"/>
  <c r="G10" i="8"/>
  <c r="G3" i="8"/>
  <c r="G7" i="8"/>
  <c r="G11" i="8"/>
  <c r="G15" i="8"/>
  <c r="M33" i="6"/>
  <c r="D24" i="62"/>
  <c r="F17" i="43" s="1"/>
  <c r="D23" i="62"/>
  <c r="G17" i="34" s="1"/>
  <c r="D22" i="62"/>
  <c r="G17" i="32" s="1"/>
  <c r="D21" i="62"/>
  <c r="G16" i="31" s="1"/>
  <c r="D20" i="62"/>
  <c r="G16" i="30" s="1"/>
  <c r="D19" i="62"/>
  <c r="G16" i="54" s="1"/>
  <c r="D18" i="62"/>
  <c r="G16" i="20" s="1"/>
  <c r="G15" i="27"/>
  <c r="D16" i="62"/>
  <c r="G16" i="26" s="1"/>
  <c r="D15" i="62"/>
  <c r="G16" i="25" s="1"/>
  <c r="D14" i="62"/>
  <c r="G16" i="24" s="1"/>
  <c r="D13" i="62"/>
  <c r="G16" i="22" s="1"/>
  <c r="D12" i="62"/>
  <c r="G16" i="21" s="1"/>
  <c r="D11" i="62"/>
  <c r="F16" i="19" s="1"/>
  <c r="D10" i="62"/>
  <c r="F16" i="60" s="1"/>
  <c r="D9" i="62"/>
  <c r="F16" i="17" s="1"/>
  <c r="D8" i="62"/>
  <c r="G16" i="16" s="1"/>
  <c r="D7" i="62"/>
  <c r="G16" i="15" s="1"/>
  <c r="D6" i="62"/>
  <c r="G16" i="14" s="1"/>
  <c r="D5" i="62"/>
  <c r="G16" i="13" s="1"/>
  <c r="C24" i="62"/>
  <c r="D17" i="43" s="1"/>
  <c r="C23" i="62"/>
  <c r="E17" i="34" s="1"/>
  <c r="E17" i="32"/>
  <c r="C21" i="62"/>
  <c r="E16" i="31" s="1"/>
  <c r="C20" i="62"/>
  <c r="E16" i="30" s="1"/>
  <c r="C19" i="62"/>
  <c r="E16" i="54" s="1"/>
  <c r="C18" i="62"/>
  <c r="E16" i="20" s="1"/>
  <c r="E15" i="27"/>
  <c r="E16" i="26"/>
  <c r="E16" i="25"/>
  <c r="E16" i="24"/>
  <c r="E16" i="21"/>
  <c r="C11" i="62"/>
  <c r="C10" i="62"/>
  <c r="C9" i="62"/>
  <c r="C8" i="62"/>
  <c r="E16" i="16" s="1"/>
  <c r="C7" i="62"/>
  <c r="E16" i="15" s="1"/>
  <c r="C6" i="62"/>
  <c r="E16" i="14" s="1"/>
  <c r="C5" i="62"/>
  <c r="E16" i="13" s="1"/>
  <c r="F24" i="62"/>
  <c r="D18" i="43" s="1"/>
  <c r="F29" i="19" l="1"/>
  <c r="F29" i="60"/>
  <c r="F29" i="17"/>
  <c r="G29" i="22"/>
  <c r="F26" i="60"/>
  <c r="F26" i="19"/>
  <c r="F26" i="17"/>
  <c r="G26" i="22"/>
  <c r="D44" i="24"/>
  <c r="G28" i="27"/>
  <c r="F29" i="43"/>
  <c r="G30" i="34"/>
  <c r="G30" i="32"/>
  <c r="D16" i="59"/>
  <c r="F16" i="59"/>
  <c r="G25" i="27"/>
  <c r="G26" i="54"/>
  <c r="F26" i="43"/>
  <c r="G27" i="34"/>
  <c r="G26" i="30"/>
  <c r="G26" i="15"/>
  <c r="G26" i="13"/>
  <c r="G27" i="32"/>
  <c r="G26" i="20"/>
  <c r="G26" i="26"/>
  <c r="G26" i="25"/>
  <c r="G26" i="31"/>
  <c r="G26" i="24"/>
  <c r="G26" i="21"/>
  <c r="F26" i="59"/>
  <c r="G26" i="16"/>
  <c r="G26" i="14"/>
  <c r="D44" i="26"/>
  <c r="C44" i="43"/>
  <c r="D45" i="34"/>
  <c r="D45" i="32"/>
  <c r="G29" i="25"/>
  <c r="G29" i="30"/>
  <c r="G29" i="54"/>
  <c r="G29" i="20"/>
  <c r="G29" i="26"/>
  <c r="G29" i="31"/>
  <c r="G29" i="15"/>
  <c r="G29" i="21"/>
  <c r="G29" i="14"/>
  <c r="F29" i="59"/>
  <c r="G29" i="24"/>
  <c r="G29" i="13"/>
  <c r="G29" i="16"/>
  <c r="D29" i="3"/>
  <c r="F19" i="25"/>
  <c r="G37" i="25"/>
  <c r="G36" i="25"/>
  <c r="F22" i="25"/>
  <c r="G18" i="25"/>
  <c r="G15" i="25"/>
  <c r="G14" i="25"/>
  <c r="F12" i="25"/>
  <c r="F11" i="25"/>
  <c r="F9" i="25"/>
  <c r="E25" i="25"/>
  <c r="E18" i="25"/>
  <c r="C27" i="25"/>
  <c r="G32" i="25"/>
  <c r="G8" i="25"/>
  <c r="G37" i="24"/>
  <c r="G36" i="24"/>
  <c r="E25" i="24"/>
  <c r="G25" i="24"/>
  <c r="F22" i="24"/>
  <c r="F19" i="24"/>
  <c r="G18" i="24"/>
  <c r="E18" i="24"/>
  <c r="G15" i="24"/>
  <c r="G14" i="24"/>
  <c r="F12" i="24"/>
  <c r="F11" i="24"/>
  <c r="F9" i="24"/>
  <c r="G32" i="24"/>
  <c r="F27" i="24"/>
  <c r="G8" i="24"/>
  <c r="C27" i="24"/>
  <c r="F19" i="21"/>
  <c r="G21" i="21" s="1"/>
  <c r="F12" i="21"/>
  <c r="F9" i="21"/>
  <c r="G6" i="21"/>
  <c r="F25" i="59"/>
  <c r="D25" i="59"/>
  <c r="D30" i="3" l="1"/>
  <c r="E9" i="22"/>
  <c r="D9" i="17"/>
  <c r="D9" i="60"/>
  <c r="D9" i="19"/>
  <c r="G19" i="24"/>
  <c r="G21" i="24"/>
  <c r="G19" i="25"/>
  <c r="G21" i="25"/>
  <c r="G38" i="25"/>
  <c r="G38" i="24"/>
  <c r="E11" i="22" l="1"/>
  <c r="D11" i="60"/>
  <c r="D11" i="19"/>
  <c r="D11" i="17"/>
  <c r="G25" i="16"/>
  <c r="G25" i="15"/>
  <c r="G25" i="14"/>
  <c r="G25" i="13"/>
  <c r="E25" i="21"/>
  <c r="G18" i="21"/>
  <c r="F11" i="21"/>
  <c r="G37" i="21"/>
  <c r="G36" i="21"/>
  <c r="C27" i="21"/>
  <c r="C24" i="21"/>
  <c r="E36" i="8"/>
  <c r="E24" i="21" s="1"/>
  <c r="F22" i="21"/>
  <c r="E22" i="21"/>
  <c r="G19" i="21"/>
  <c r="C19" i="21"/>
  <c r="E19" i="21" s="1"/>
  <c r="G8" i="21"/>
  <c r="E8" i="21"/>
  <c r="G14" i="21"/>
  <c r="G15" i="21"/>
  <c r="E15" i="21"/>
  <c r="E14" i="21"/>
  <c r="G32" i="21"/>
  <c r="F27" i="21"/>
  <c r="F9" i="13"/>
  <c r="F37" i="59"/>
  <c r="F36" i="59"/>
  <c r="E22" i="59"/>
  <c r="G37" i="16"/>
  <c r="G36" i="16"/>
  <c r="F22" i="16"/>
  <c r="G37" i="15"/>
  <c r="G36" i="15"/>
  <c r="G37" i="14"/>
  <c r="G36" i="14"/>
  <c r="F22" i="14"/>
  <c r="F22" i="15"/>
  <c r="G37" i="13"/>
  <c r="H46" i="10"/>
  <c r="H52" i="10"/>
  <c r="H51" i="10"/>
  <c r="E27" i="59"/>
  <c r="E42" i="9"/>
  <c r="E19" i="59"/>
  <c r="F18" i="59"/>
  <c r="F15" i="59"/>
  <c r="F14" i="59"/>
  <c r="E12" i="59"/>
  <c r="E11" i="59"/>
  <c r="E9" i="59"/>
  <c r="F8" i="59"/>
  <c r="B27" i="59"/>
  <c r="F32" i="59"/>
  <c r="F31" i="59"/>
  <c r="C38" i="9"/>
  <c r="C41" i="9" s="1"/>
  <c r="F19" i="16"/>
  <c r="G18" i="16"/>
  <c r="G15" i="16"/>
  <c r="G14" i="16"/>
  <c r="F12" i="16"/>
  <c r="F11" i="16"/>
  <c r="F9" i="16"/>
  <c r="G32" i="16"/>
  <c r="G31" i="16"/>
  <c r="F27" i="16"/>
  <c r="G8" i="16"/>
  <c r="C27" i="16"/>
  <c r="F30" i="60" l="1"/>
  <c r="F33" i="60" s="1"/>
  <c r="G30" i="22"/>
  <c r="G33" i="22" s="1"/>
  <c r="F30" i="17"/>
  <c r="F33" i="17" s="1"/>
  <c r="F30" i="19"/>
  <c r="F33" i="19" s="1"/>
  <c r="F30" i="43"/>
  <c r="F33" i="43" s="1"/>
  <c r="G31" i="34"/>
  <c r="G34" i="34" s="1"/>
  <c r="G30" i="30"/>
  <c r="G33" i="30" s="1"/>
  <c r="G30" i="31"/>
  <c r="G33" i="31" s="1"/>
  <c r="G30" i="54"/>
  <c r="G33" i="54" s="1"/>
  <c r="G30" i="26"/>
  <c r="G33" i="26" s="1"/>
  <c r="G31" i="32"/>
  <c r="G34" i="32" s="1"/>
  <c r="G29" i="27"/>
  <c r="G32" i="27" s="1"/>
  <c r="G30" i="20"/>
  <c r="G33" i="20" s="1"/>
  <c r="F19" i="59"/>
  <c r="F21" i="59"/>
  <c r="G19" i="16"/>
  <c r="G21" i="16"/>
  <c r="G38" i="21"/>
  <c r="G30" i="24"/>
  <c r="G30" i="25"/>
  <c r="F30" i="59"/>
  <c r="G30" i="21"/>
  <c r="F38" i="59"/>
  <c r="G38" i="16"/>
  <c r="G30" i="16"/>
  <c r="F19" i="15"/>
  <c r="G18" i="15"/>
  <c r="G15" i="15"/>
  <c r="G14" i="15"/>
  <c r="F12" i="15"/>
  <c r="F11" i="15"/>
  <c r="F9" i="15"/>
  <c r="C27" i="15"/>
  <c r="G32" i="15"/>
  <c r="G31" i="15"/>
  <c r="G30" i="15"/>
  <c r="F27" i="15"/>
  <c r="G8" i="15"/>
  <c r="F27" i="14"/>
  <c r="F19" i="14"/>
  <c r="F12" i="14"/>
  <c r="F11" i="14"/>
  <c r="F9" i="14"/>
  <c r="C22" i="14"/>
  <c r="G18" i="14"/>
  <c r="G15" i="14"/>
  <c r="G14" i="14"/>
  <c r="G8" i="14"/>
  <c r="G32" i="14"/>
  <c r="G31" i="14"/>
  <c r="G30" i="14"/>
  <c r="G19" i="15" l="1"/>
  <c r="G21" i="15"/>
  <c r="G19" i="14"/>
  <c r="G21" i="14"/>
  <c r="G38" i="15"/>
  <c r="G38" i="14"/>
  <c r="C27" i="14"/>
  <c r="F19" i="13" l="1"/>
  <c r="G32" i="13"/>
  <c r="G31" i="13"/>
  <c r="G30" i="13"/>
  <c r="C27" i="13"/>
  <c r="G19" i="13" l="1"/>
  <c r="G21" i="13"/>
  <c r="G38" i="13"/>
  <c r="G18" i="13" l="1"/>
  <c r="G15" i="13"/>
  <c r="G14" i="13"/>
  <c r="F12" i="13"/>
  <c r="F11" i="13"/>
  <c r="G8" i="13" l="1"/>
  <c r="B5" i="9"/>
  <c r="B6" i="9"/>
  <c r="B8" i="9"/>
  <c r="B9" i="9"/>
  <c r="B11" i="9"/>
  <c r="B14" i="9"/>
  <c r="B15" i="9"/>
  <c r="B16" i="9"/>
  <c r="B18" i="9"/>
  <c r="B21" i="9"/>
  <c r="I32" i="3" l="1"/>
  <c r="I29" i="3"/>
  <c r="I30" i="3" s="1"/>
  <c r="F9" i="19" l="1"/>
  <c r="F9" i="60"/>
  <c r="F9" i="17"/>
  <c r="G9" i="22"/>
  <c r="F10" i="19"/>
  <c r="F10" i="60"/>
  <c r="F10" i="17"/>
  <c r="G10" i="22"/>
  <c r="G10" i="16"/>
  <c r="G10" i="15"/>
  <c r="G10" i="14"/>
  <c r="G10" i="13"/>
  <c r="G11" i="34"/>
  <c r="G10" i="30"/>
  <c r="F10" i="59"/>
  <c r="G10" i="25"/>
  <c r="G10" i="24"/>
  <c r="G10" i="21"/>
  <c r="G10" i="20"/>
  <c r="G10" i="26"/>
  <c r="G11" i="32"/>
  <c r="G10" i="54"/>
  <c r="G10" i="31"/>
  <c r="G9" i="27"/>
  <c r="E10" i="14"/>
  <c r="F11" i="43"/>
  <c r="G9" i="26"/>
  <c r="G10" i="32"/>
  <c r="G9" i="30"/>
  <c r="G9" i="20"/>
  <c r="G10" i="34"/>
  <c r="G9" i="54"/>
  <c r="G8" i="27"/>
  <c r="G9" i="31"/>
  <c r="F10" i="43"/>
  <c r="G12" i="24"/>
  <c r="G12" i="25"/>
  <c r="G12" i="21"/>
  <c r="G9" i="25"/>
  <c r="G9" i="24"/>
  <c r="G9" i="21"/>
  <c r="F12" i="59"/>
  <c r="F9" i="59"/>
  <c r="G12" i="15"/>
  <c r="G12" i="16"/>
  <c r="G9" i="16"/>
  <c r="G9" i="14"/>
  <c r="G9" i="15"/>
  <c r="G12" i="13"/>
  <c r="G12" i="14"/>
  <c r="G9" i="13"/>
  <c r="E6" i="14"/>
  <c r="F11" i="19" l="1"/>
  <c r="F27" i="19" s="1"/>
  <c r="F28" i="19" s="1"/>
  <c r="F34" i="19" s="1"/>
  <c r="F11" i="60"/>
  <c r="F27" i="60" s="1"/>
  <c r="F28" i="60" s="1"/>
  <c r="F34" i="60" s="1"/>
  <c r="G11" i="22"/>
  <c r="G27" i="22" s="1"/>
  <c r="F11" i="17"/>
  <c r="F27" i="17" s="1"/>
  <c r="G12" i="34"/>
  <c r="G28" i="34" s="1"/>
  <c r="G29" i="34" s="1"/>
  <c r="G35" i="34" s="1"/>
  <c r="G40" i="34" s="1"/>
  <c r="G11" i="54"/>
  <c r="G27" i="54" s="1"/>
  <c r="G28" i="54" s="1"/>
  <c r="G34" i="54" s="1"/>
  <c r="G11" i="26"/>
  <c r="G27" i="26" s="1"/>
  <c r="G28" i="26" s="1"/>
  <c r="G34" i="26" s="1"/>
  <c r="G12" i="32"/>
  <c r="G28" i="32" s="1"/>
  <c r="G29" i="32" s="1"/>
  <c r="G35" i="32" s="1"/>
  <c r="G40" i="32" s="1"/>
  <c r="G11" i="30"/>
  <c r="G27" i="30" s="1"/>
  <c r="G28" i="30" s="1"/>
  <c r="G34" i="30" s="1"/>
  <c r="G39" i="30" s="1"/>
  <c r="G11" i="20"/>
  <c r="F12" i="43"/>
  <c r="F27" i="43" s="1"/>
  <c r="F28" i="43" s="1"/>
  <c r="G10" i="27"/>
  <c r="G26" i="27" s="1"/>
  <c r="G27" i="27" s="1"/>
  <c r="G33" i="27" s="1"/>
  <c r="G49" i="27" s="1"/>
  <c r="G11" i="31"/>
  <c r="G27" i="20"/>
  <c r="G11" i="24"/>
  <c r="G11" i="25"/>
  <c r="G11" i="21"/>
  <c r="F11" i="59"/>
  <c r="F27" i="59" s="1"/>
  <c r="G11" i="15"/>
  <c r="G27" i="15" s="1"/>
  <c r="G11" i="16"/>
  <c r="G27" i="16" s="1"/>
  <c r="G11" i="13"/>
  <c r="G11" i="14"/>
  <c r="G27" i="14" s="1"/>
  <c r="E37" i="21"/>
  <c r="E32" i="21"/>
  <c r="C9" i="21"/>
  <c r="E9" i="21" s="1"/>
  <c r="K15" i="21"/>
  <c r="F34" i="43" l="1"/>
  <c r="F39" i="43" s="1"/>
  <c r="G28" i="22"/>
  <c r="G34" i="22" s="1"/>
  <c r="G39" i="22" s="1"/>
  <c r="F28" i="17"/>
  <c r="F34" i="17" s="1"/>
  <c r="F46" i="19"/>
  <c r="F39" i="19"/>
  <c r="F45" i="19"/>
  <c r="F46" i="60"/>
  <c r="F39" i="60"/>
  <c r="F45" i="60"/>
  <c r="G28" i="20"/>
  <c r="G34" i="20" s="1"/>
  <c r="G47" i="20" s="1"/>
  <c r="G50" i="27"/>
  <c r="G46" i="26"/>
  <c r="G39" i="26"/>
  <c r="G47" i="26"/>
  <c r="G28" i="14"/>
  <c r="E38" i="21"/>
  <c r="D38" i="21"/>
  <c r="E37" i="30"/>
  <c r="D37" i="43"/>
  <c r="D38" i="43" s="1"/>
  <c r="E38" i="34"/>
  <c r="D39" i="34" s="1"/>
  <c r="D37" i="32"/>
  <c r="E37" i="32"/>
  <c r="H22" i="10"/>
  <c r="E37" i="31" s="1"/>
  <c r="C12" i="31"/>
  <c r="C11" i="31"/>
  <c r="C9" i="31"/>
  <c r="C12" i="30"/>
  <c r="C11" i="30"/>
  <c r="C9" i="30"/>
  <c r="C12" i="20"/>
  <c r="C11" i="20"/>
  <c r="C9" i="20"/>
  <c r="E37" i="13"/>
  <c r="E7" i="32"/>
  <c r="E32" i="54"/>
  <c r="E8" i="54"/>
  <c r="E37" i="20"/>
  <c r="E36" i="20"/>
  <c r="D36" i="20"/>
  <c r="E32" i="20"/>
  <c r="E22" i="20"/>
  <c r="E15" i="20"/>
  <c r="E14" i="20"/>
  <c r="E8" i="20"/>
  <c r="E6" i="20"/>
  <c r="E35" i="27"/>
  <c r="D35" i="27"/>
  <c r="E31" i="27"/>
  <c r="E21" i="27"/>
  <c r="E13" i="27"/>
  <c r="E7" i="27"/>
  <c r="E6" i="27"/>
  <c r="E5" i="27"/>
  <c r="E37" i="26"/>
  <c r="E36" i="26"/>
  <c r="D36" i="26"/>
  <c r="E22" i="26"/>
  <c r="E15" i="26"/>
  <c r="E14" i="26"/>
  <c r="E8" i="26"/>
  <c r="E7" i="26"/>
  <c r="E37" i="25"/>
  <c r="E32" i="25"/>
  <c r="E22" i="25"/>
  <c r="E15" i="25"/>
  <c r="E14" i="25"/>
  <c r="E8" i="25"/>
  <c r="E7" i="25"/>
  <c r="E6" i="25"/>
  <c r="E37" i="24"/>
  <c r="E32" i="24"/>
  <c r="E22" i="24"/>
  <c r="E15" i="24"/>
  <c r="E14" i="24"/>
  <c r="E8" i="24"/>
  <c r="E7" i="24"/>
  <c r="E6" i="24"/>
  <c r="D37" i="59"/>
  <c r="D32" i="59"/>
  <c r="D15" i="59"/>
  <c r="D14" i="59"/>
  <c r="D8" i="59"/>
  <c r="D7" i="59"/>
  <c r="D6" i="59"/>
  <c r="E37" i="16"/>
  <c r="E32" i="16"/>
  <c r="E25" i="16"/>
  <c r="E22" i="16"/>
  <c r="E18" i="16"/>
  <c r="E15" i="16"/>
  <c r="E14" i="16"/>
  <c r="E13" i="16"/>
  <c r="E8" i="16"/>
  <c r="E7" i="16"/>
  <c r="E6" i="16"/>
  <c r="E37" i="15"/>
  <c r="E32" i="15"/>
  <c r="E25" i="15"/>
  <c r="E22" i="15"/>
  <c r="E18" i="15"/>
  <c r="E15" i="15"/>
  <c r="E14" i="15"/>
  <c r="E13" i="15"/>
  <c r="E8" i="15"/>
  <c r="E7" i="15"/>
  <c r="E6" i="15"/>
  <c r="E37" i="14"/>
  <c r="E32" i="14"/>
  <c r="E25" i="14"/>
  <c r="E22" i="14"/>
  <c r="E18" i="14"/>
  <c r="E15" i="14"/>
  <c r="E13" i="14"/>
  <c r="E8" i="14"/>
  <c r="E7" i="14"/>
  <c r="E32" i="13"/>
  <c r="E25" i="13"/>
  <c r="E22" i="13"/>
  <c r="E18" i="13"/>
  <c r="E15" i="13"/>
  <c r="E14" i="13"/>
  <c r="E13" i="13"/>
  <c r="E8" i="13"/>
  <c r="E7" i="13"/>
  <c r="E6" i="13"/>
  <c r="E6" i="21"/>
  <c r="D32" i="3"/>
  <c r="D31" i="3"/>
  <c r="D32" i="43"/>
  <c r="E38" i="32"/>
  <c r="E33" i="32"/>
  <c r="E16" i="32"/>
  <c r="E15" i="32"/>
  <c r="E14" i="32"/>
  <c r="E9" i="32"/>
  <c r="E8" i="32"/>
  <c r="E36" i="31"/>
  <c r="D36" i="31"/>
  <c r="E32" i="31"/>
  <c r="E13" i="31"/>
  <c r="E8" i="31"/>
  <c r="E7" i="31"/>
  <c r="E7" i="21"/>
  <c r="B41" i="21"/>
  <c r="B42" i="21"/>
  <c r="K16" i="21"/>
  <c r="D10" i="19" l="1"/>
  <c r="E10" i="22"/>
  <c r="D10" i="60"/>
  <c r="D10" i="17"/>
  <c r="D12" i="17"/>
  <c r="D12" i="19"/>
  <c r="E12" i="22"/>
  <c r="D12" i="60"/>
  <c r="G46" i="22"/>
  <c r="G45" i="22"/>
  <c r="F39" i="17"/>
  <c r="F45" i="17"/>
  <c r="F46" i="17"/>
  <c r="E10" i="31"/>
  <c r="E10" i="54"/>
  <c r="D10" i="59"/>
  <c r="E10" i="15"/>
  <c r="E11" i="34"/>
  <c r="E10" i="30"/>
  <c r="E10" i="20"/>
  <c r="E10" i="16"/>
  <c r="E11" i="32"/>
  <c r="D11" i="43"/>
  <c r="E10" i="25"/>
  <c r="E10" i="21"/>
  <c r="E10" i="24"/>
  <c r="E9" i="27"/>
  <c r="E10" i="26"/>
  <c r="G39" i="20"/>
  <c r="G46" i="20"/>
  <c r="D38" i="26"/>
  <c r="D38" i="31"/>
  <c r="E38" i="31"/>
  <c r="E38" i="26"/>
  <c r="E37" i="27"/>
  <c r="E38" i="20"/>
  <c r="D39" i="32"/>
  <c r="D38" i="20"/>
  <c r="D37" i="27"/>
  <c r="E9" i="20"/>
  <c r="E9" i="30"/>
  <c r="E12" i="31"/>
  <c r="E12" i="30"/>
  <c r="E12" i="20"/>
  <c r="E9" i="31"/>
  <c r="C38" i="43"/>
  <c r="E39" i="34"/>
  <c r="D36" i="30"/>
  <c r="D38" i="30" s="1"/>
  <c r="E36" i="30"/>
  <c r="E38" i="30" s="1"/>
  <c r="E32" i="30"/>
  <c r="D40" i="27"/>
  <c r="B40" i="27"/>
  <c r="E12" i="27"/>
  <c r="C12" i="21"/>
  <c r="E12" i="21" s="1"/>
  <c r="C11" i="21"/>
  <c r="H40" i="10"/>
  <c r="E23" i="20"/>
  <c r="D36" i="14"/>
  <c r="D38" i="14" s="1"/>
  <c r="D22" i="43"/>
  <c r="B43" i="34"/>
  <c r="E6" i="30"/>
  <c r="D36" i="25"/>
  <c r="D38" i="25" s="1"/>
  <c r="D36" i="24"/>
  <c r="D38" i="24" s="1"/>
  <c r="C36" i="59"/>
  <c r="C38" i="59" s="1"/>
  <c r="D36" i="16"/>
  <c r="D38" i="16" s="1"/>
  <c r="D36" i="15"/>
  <c r="E36" i="14"/>
  <c r="E38" i="14" s="1"/>
  <c r="D36" i="13"/>
  <c r="D38" i="13" s="1"/>
  <c r="D9" i="43"/>
  <c r="E9" i="34"/>
  <c r="E8" i="30"/>
  <c r="C42" i="9"/>
  <c r="E30" i="26" s="1"/>
  <c r="K14" i="30"/>
  <c r="K15" i="54"/>
  <c r="K14" i="20"/>
  <c r="B13" i="43"/>
  <c r="D13" i="43" s="1"/>
  <c r="B10" i="43"/>
  <c r="H37" i="10"/>
  <c r="D23" i="59" s="1"/>
  <c r="H38" i="10"/>
  <c r="D23" i="60" s="1"/>
  <c r="E6" i="31"/>
  <c r="J6" i="6"/>
  <c r="L6" i="6" s="1"/>
  <c r="J7" i="6"/>
  <c r="L7" i="6" s="1"/>
  <c r="J8" i="6"/>
  <c r="L8" i="6" s="1"/>
  <c r="J9" i="6"/>
  <c r="L9" i="6" s="1"/>
  <c r="J10" i="6"/>
  <c r="L10" i="6" s="1"/>
  <c r="J11" i="6"/>
  <c r="L11" i="6" s="1"/>
  <c r="J12" i="6"/>
  <c r="L12" i="6" s="1"/>
  <c r="J13" i="6"/>
  <c r="L13" i="6" s="1"/>
  <c r="J14" i="6"/>
  <c r="L14" i="6" s="1"/>
  <c r="J15" i="6"/>
  <c r="L15" i="6" s="1"/>
  <c r="J16" i="6"/>
  <c r="L16" i="6" s="1"/>
  <c r="J17" i="6"/>
  <c r="L17" i="6" s="1"/>
  <c r="J18" i="6"/>
  <c r="L18" i="6" s="1"/>
  <c r="J19" i="6"/>
  <c r="L19" i="6" s="1"/>
  <c r="J20" i="6"/>
  <c r="L20" i="6" s="1"/>
  <c r="J21" i="6"/>
  <c r="L21" i="6" s="1"/>
  <c r="J22" i="6"/>
  <c r="L22" i="6" s="1"/>
  <c r="J23" i="6"/>
  <c r="L23" i="6" s="1"/>
  <c r="J24" i="6"/>
  <c r="L24" i="6" s="1"/>
  <c r="J25" i="6"/>
  <c r="L25" i="6" s="1"/>
  <c r="J26" i="6"/>
  <c r="L26" i="6" s="1"/>
  <c r="J27" i="6"/>
  <c r="L27" i="6" s="1"/>
  <c r="J28" i="6"/>
  <c r="L28" i="6" s="1"/>
  <c r="J29" i="6"/>
  <c r="L29" i="6" s="1"/>
  <c r="J30" i="6"/>
  <c r="L30" i="6" s="1"/>
  <c r="J31" i="6"/>
  <c r="L31" i="6" s="1"/>
  <c r="C9" i="14"/>
  <c r="E9" i="14" s="1"/>
  <c r="E12" i="14"/>
  <c r="C36" i="9"/>
  <c r="G20" i="31" s="1"/>
  <c r="H33" i="10"/>
  <c r="E30" i="8"/>
  <c r="E24" i="14" s="1"/>
  <c r="D7" i="8"/>
  <c r="D8" i="8"/>
  <c r="F3" i="8"/>
  <c r="C9" i="15"/>
  <c r="E9" i="15" s="1"/>
  <c r="C11" i="15"/>
  <c r="C12" i="15"/>
  <c r="E12" i="15" s="1"/>
  <c r="E23" i="15"/>
  <c r="E31" i="8"/>
  <c r="E24" i="15" s="1"/>
  <c r="E31" i="16"/>
  <c r="C9" i="16"/>
  <c r="E9" i="16" s="1"/>
  <c r="C11" i="16"/>
  <c r="C12" i="16"/>
  <c r="E12" i="16" s="1"/>
  <c r="H35" i="10"/>
  <c r="E32" i="8"/>
  <c r="E24" i="16" s="1"/>
  <c r="E33" i="8"/>
  <c r="E34" i="8"/>
  <c r="E35" i="8"/>
  <c r="D41" i="20"/>
  <c r="D42" i="20"/>
  <c r="C19" i="20"/>
  <c r="E21" i="20" s="1"/>
  <c r="E44" i="8"/>
  <c r="E24" i="30" s="1"/>
  <c r="H41" i="10"/>
  <c r="E23" i="22" s="1"/>
  <c r="E37" i="8"/>
  <c r="C9" i="24"/>
  <c r="E9" i="24" s="1"/>
  <c r="C11" i="24"/>
  <c r="E11" i="24" s="1"/>
  <c r="C12" i="24"/>
  <c r="E12" i="24" s="1"/>
  <c r="C19" i="24"/>
  <c r="H42" i="10"/>
  <c r="E38" i="8"/>
  <c r="E24" i="24" s="1"/>
  <c r="C9" i="26"/>
  <c r="E9" i="26" s="1"/>
  <c r="C11" i="26"/>
  <c r="C12" i="26"/>
  <c r="E12" i="26" s="1"/>
  <c r="C19" i="26"/>
  <c r="H44" i="10"/>
  <c r="E40" i="8"/>
  <c r="E24" i="26" s="1"/>
  <c r="D41" i="27"/>
  <c r="D42" i="27"/>
  <c r="D43" i="27"/>
  <c r="D44" i="27"/>
  <c r="D45" i="27"/>
  <c r="C8" i="27"/>
  <c r="E8" i="27" s="1"/>
  <c r="C11" i="27"/>
  <c r="E11" i="27" s="1"/>
  <c r="C18" i="27"/>
  <c r="E20" i="27" s="1"/>
  <c r="H45" i="10"/>
  <c r="E22" i="27" s="1"/>
  <c r="E41" i="8"/>
  <c r="E23" i="27" s="1"/>
  <c r="E7" i="30"/>
  <c r="E15" i="30"/>
  <c r="C19" i="30"/>
  <c r="E19" i="30" s="1"/>
  <c r="H48" i="10"/>
  <c r="E23" i="30" s="1"/>
  <c r="E42" i="8"/>
  <c r="E15" i="31"/>
  <c r="C19" i="31"/>
  <c r="H49" i="10"/>
  <c r="E23" i="31" s="1"/>
  <c r="E45" i="8"/>
  <c r="E24" i="31" s="1"/>
  <c r="E33" i="34"/>
  <c r="C10" i="34"/>
  <c r="C12" i="34"/>
  <c r="C13" i="34"/>
  <c r="E13" i="34" s="1"/>
  <c r="E14" i="34"/>
  <c r="C20" i="34"/>
  <c r="E20" i="34" s="1"/>
  <c r="E23" i="34"/>
  <c r="E24" i="34"/>
  <c r="E47" i="8"/>
  <c r="D7" i="43"/>
  <c r="D20" i="43"/>
  <c r="C9" i="13"/>
  <c r="E9" i="13" s="1"/>
  <c r="C11" i="13"/>
  <c r="E12" i="13"/>
  <c r="C9" i="25"/>
  <c r="E9" i="25" s="1"/>
  <c r="C11" i="25"/>
  <c r="C12" i="25"/>
  <c r="E12" i="25" s="1"/>
  <c r="C19" i="25"/>
  <c r="H43" i="10"/>
  <c r="E39" i="8"/>
  <c r="E24" i="25" s="1"/>
  <c r="C9" i="54"/>
  <c r="E9" i="54" s="1"/>
  <c r="C11" i="54"/>
  <c r="C12" i="54"/>
  <c r="E12" i="54" s="1"/>
  <c r="C19" i="54"/>
  <c r="E19" i="54" s="1"/>
  <c r="J16" i="59"/>
  <c r="J15" i="59"/>
  <c r="J14" i="59"/>
  <c r="D36" i="59"/>
  <c r="D38" i="59" s="1"/>
  <c r="B19" i="59"/>
  <c r="B9" i="59"/>
  <c r="D9" i="59" s="1"/>
  <c r="B11" i="59"/>
  <c r="B12" i="59"/>
  <c r="D12" i="59" s="1"/>
  <c r="B22" i="59"/>
  <c r="B24" i="59"/>
  <c r="D31" i="59"/>
  <c r="B42" i="20"/>
  <c r="B41" i="20"/>
  <c r="E36" i="16"/>
  <c r="E38" i="16" s="1"/>
  <c r="E36" i="15"/>
  <c r="E38" i="15" s="1"/>
  <c r="E36" i="13"/>
  <c r="E38" i="13" s="1"/>
  <c r="C10" i="32"/>
  <c r="E10" i="32" s="1"/>
  <c r="C12" i="32"/>
  <c r="C13" i="32"/>
  <c r="E13" i="32" s="1"/>
  <c r="C20" i="32"/>
  <c r="E22" i="32" s="1"/>
  <c r="H50" i="10"/>
  <c r="E24" i="32" s="1"/>
  <c r="E46" i="8"/>
  <c r="E25" i="32" s="1"/>
  <c r="F33" i="6"/>
  <c r="K9" i="32"/>
  <c r="K11" i="32"/>
  <c r="C25" i="32"/>
  <c r="B42" i="32"/>
  <c r="B43" i="32"/>
  <c r="C25" i="34"/>
  <c r="B42" i="34"/>
  <c r="A42" i="43"/>
  <c r="A41" i="43"/>
  <c r="K13" i="31"/>
  <c r="K14" i="31"/>
  <c r="K15" i="31"/>
  <c r="C24" i="31"/>
  <c r="K14" i="15"/>
  <c r="K15" i="15"/>
  <c r="C22" i="15"/>
  <c r="C24" i="15"/>
  <c r="K13" i="27"/>
  <c r="K14" i="27"/>
  <c r="C21" i="27"/>
  <c r="C23" i="27"/>
  <c r="B41" i="27"/>
  <c r="B42" i="27"/>
  <c r="B43" i="27"/>
  <c r="B44" i="27"/>
  <c r="B45" i="27"/>
  <c r="K14" i="14"/>
  <c r="K15" i="14"/>
  <c r="C24" i="14"/>
  <c r="K15" i="25"/>
  <c r="K16" i="25"/>
  <c r="K17" i="25"/>
  <c r="C22" i="25"/>
  <c r="C24" i="25"/>
  <c r="E36" i="25"/>
  <c r="E38" i="25" s="1"/>
  <c r="K16" i="13"/>
  <c r="K17" i="13"/>
  <c r="C22" i="13"/>
  <c r="B22" i="9"/>
  <c r="B23" i="9"/>
  <c r="B24" i="9"/>
  <c r="K10" i="26"/>
  <c r="K11" i="26"/>
  <c r="K12" i="26"/>
  <c r="C22" i="26"/>
  <c r="C24" i="26"/>
  <c r="F4" i="8"/>
  <c r="F5" i="8"/>
  <c r="F6" i="8"/>
  <c r="F7" i="8"/>
  <c r="F8" i="8"/>
  <c r="F10" i="8"/>
  <c r="F11" i="8"/>
  <c r="F12" i="8"/>
  <c r="F13" i="8"/>
  <c r="F15" i="8"/>
  <c r="F16" i="8"/>
  <c r="F17" i="8"/>
  <c r="F18" i="8"/>
  <c r="F19" i="8"/>
  <c r="F20" i="8"/>
  <c r="K12" i="24"/>
  <c r="K13" i="24"/>
  <c r="K14" i="24"/>
  <c r="C22" i="24"/>
  <c r="C24" i="24"/>
  <c r="E36" i="24"/>
  <c r="E38" i="24" s="1"/>
  <c r="K11" i="16"/>
  <c r="K12" i="16"/>
  <c r="K13" i="16"/>
  <c r="C22" i="16"/>
  <c r="C24" i="16"/>
  <c r="E21" i="30" l="1"/>
  <c r="D21" i="8"/>
  <c r="E25" i="34"/>
  <c r="D24" i="43"/>
  <c r="E21" i="31"/>
  <c r="E19" i="31"/>
  <c r="D44" i="32"/>
  <c r="C43" i="43"/>
  <c r="D44" i="34"/>
  <c r="D43" i="34"/>
  <c r="C42" i="43"/>
  <c r="D42" i="34"/>
  <c r="C41" i="43"/>
  <c r="E10" i="27"/>
  <c r="E11" i="54"/>
  <c r="E23" i="26"/>
  <c r="E24" i="20"/>
  <c r="D43" i="32"/>
  <c r="D44" i="20"/>
  <c r="E23" i="16"/>
  <c r="E23" i="14"/>
  <c r="E23" i="21"/>
  <c r="E23" i="25"/>
  <c r="E23" i="24"/>
  <c r="D41" i="21"/>
  <c r="G33" i="25"/>
  <c r="D42" i="21"/>
  <c r="E11" i="26"/>
  <c r="E11" i="25"/>
  <c r="E22" i="34"/>
  <c r="E24" i="13"/>
  <c r="F23" i="8"/>
  <c r="D42" i="32"/>
  <c r="J32" i="6"/>
  <c r="D38" i="15"/>
  <c r="E20" i="54"/>
  <c r="D20" i="59"/>
  <c r="E20" i="16"/>
  <c r="E20" i="15"/>
  <c r="E20" i="20"/>
  <c r="E19" i="27"/>
  <c r="E20" i="26"/>
  <c r="E20" i="24"/>
  <c r="E20" i="21"/>
  <c r="E20" i="25"/>
  <c r="E21" i="32"/>
  <c r="E20" i="14"/>
  <c r="E20" i="13"/>
  <c r="E21" i="25"/>
  <c r="E19" i="25"/>
  <c r="E19" i="24"/>
  <c r="E21" i="24"/>
  <c r="E19" i="16"/>
  <c r="E21" i="16"/>
  <c r="E21" i="15"/>
  <c r="E19" i="15"/>
  <c r="E18" i="27"/>
  <c r="E19" i="26"/>
  <c r="E21" i="26"/>
  <c r="E19" i="14"/>
  <c r="E21" i="14"/>
  <c r="E20" i="32"/>
  <c r="E19" i="20"/>
  <c r="E21" i="13"/>
  <c r="E19" i="13"/>
  <c r="D19" i="59"/>
  <c r="D21" i="59"/>
  <c r="E30" i="21"/>
  <c r="D30" i="59"/>
  <c r="E30" i="15"/>
  <c r="E30" i="31"/>
  <c r="E30" i="54"/>
  <c r="E30" i="20"/>
  <c r="E30" i="25"/>
  <c r="E30" i="16"/>
  <c r="E29" i="27"/>
  <c r="E30" i="14"/>
  <c r="E30" i="13"/>
  <c r="E30" i="24"/>
  <c r="E31" i="32"/>
  <c r="D24" i="59"/>
  <c r="E11" i="31"/>
  <c r="E11" i="20"/>
  <c r="E11" i="30"/>
  <c r="E11" i="15"/>
  <c r="E11" i="14"/>
  <c r="E11" i="16"/>
  <c r="E11" i="21"/>
  <c r="D11" i="59"/>
  <c r="E11" i="13"/>
  <c r="E12" i="32"/>
  <c r="D10" i="43"/>
  <c r="D47" i="27"/>
  <c r="E30" i="27" s="1"/>
  <c r="E21" i="54"/>
  <c r="E21" i="21"/>
  <c r="E20" i="31"/>
  <c r="E21" i="34"/>
  <c r="D21" i="43"/>
  <c r="E20" i="30"/>
  <c r="E30" i="30"/>
  <c r="E31" i="34"/>
  <c r="E10" i="34"/>
  <c r="E26" i="26" l="1"/>
  <c r="D26" i="60"/>
  <c r="D27" i="60" s="1"/>
  <c r="D28" i="60" s="1"/>
  <c r="E26" i="22"/>
  <c r="D26" i="19"/>
  <c r="D26" i="17"/>
  <c r="D27" i="17" s="1"/>
  <c r="D28" i="17" s="1"/>
  <c r="D47" i="32"/>
  <c r="E32" i="32" s="1"/>
  <c r="L32" i="6"/>
  <c r="L33" i="6" s="1"/>
  <c r="D47" i="34"/>
  <c r="E32" i="34" s="1"/>
  <c r="C46" i="43"/>
  <c r="D31" i="43" s="1"/>
  <c r="G27" i="31"/>
  <c r="G28" i="31" s="1"/>
  <c r="G34" i="31" s="1"/>
  <c r="G39" i="31" s="1"/>
  <c r="D44" i="21"/>
  <c r="E31" i="21" s="1"/>
  <c r="G31" i="24"/>
  <c r="G33" i="24" s="1"/>
  <c r="J33" i="6"/>
  <c r="G27" i="24"/>
  <c r="G28" i="24" s="1"/>
  <c r="G27" i="25"/>
  <c r="G28" i="25" s="1"/>
  <c r="G34" i="25" s="1"/>
  <c r="G31" i="21"/>
  <c r="G33" i="21" s="1"/>
  <c r="E26" i="31"/>
  <c r="E27" i="31" s="1"/>
  <c r="E28" i="31" s="1"/>
  <c r="G27" i="21"/>
  <c r="G28" i="21" s="1"/>
  <c r="D26" i="43"/>
  <c r="G33" i="16"/>
  <c r="F33" i="59"/>
  <c r="G33" i="15"/>
  <c r="G33" i="14"/>
  <c r="G34" i="14" s="1"/>
  <c r="G39" i="14" s="1"/>
  <c r="G33" i="13"/>
  <c r="G28" i="16"/>
  <c r="G28" i="15"/>
  <c r="F28" i="59"/>
  <c r="E27" i="34"/>
  <c r="E26" i="30"/>
  <c r="E27" i="30" s="1"/>
  <c r="E28" i="30" s="1"/>
  <c r="E26" i="54"/>
  <c r="E27" i="54" s="1"/>
  <c r="E26" i="13"/>
  <c r="E27" i="13" s="1"/>
  <c r="E28" i="13" s="1"/>
  <c r="E27" i="32"/>
  <c r="E28" i="32" s="1"/>
  <c r="E29" i="32" s="1"/>
  <c r="E26" i="25"/>
  <c r="E27" i="25" s="1"/>
  <c r="E28" i="25" s="1"/>
  <c r="E26" i="14"/>
  <c r="E27" i="14" s="1"/>
  <c r="E28" i="14" s="1"/>
  <c r="E27" i="26"/>
  <c r="E28" i="26" s="1"/>
  <c r="E26" i="21"/>
  <c r="E27" i="21" s="1"/>
  <c r="E28" i="21" s="1"/>
  <c r="E26" i="16"/>
  <c r="E27" i="16" s="1"/>
  <c r="E28" i="16" s="1"/>
  <c r="E26" i="15"/>
  <c r="E27" i="15" s="1"/>
  <c r="E28" i="15" s="1"/>
  <c r="E25" i="27"/>
  <c r="E26" i="27" s="1"/>
  <c r="E27" i="27" s="1"/>
  <c r="E26" i="24"/>
  <c r="E27" i="24" s="1"/>
  <c r="E28" i="24" s="1"/>
  <c r="D26" i="59"/>
  <c r="D27" i="59" s="1"/>
  <c r="D28" i="59" s="1"/>
  <c r="E26" i="20"/>
  <c r="E27" i="20" s="1"/>
  <c r="E28" i="20" s="1"/>
  <c r="E12" i="34"/>
  <c r="D12" i="43"/>
  <c r="D27" i="19" l="1"/>
  <c r="D28" i="19" s="1"/>
  <c r="E27" i="22"/>
  <c r="E28" i="22" s="1"/>
  <c r="E29" i="21"/>
  <c r="E33" i="21" s="1"/>
  <c r="E34" i="21" s="1"/>
  <c r="E29" i="22"/>
  <c r="E33" i="22" s="1"/>
  <c r="D29" i="19"/>
  <c r="D33" i="19" s="1"/>
  <c r="D29" i="17"/>
  <c r="D33" i="17" s="1"/>
  <c r="D34" i="17" s="1"/>
  <c r="D29" i="60"/>
  <c r="D33" i="60" s="1"/>
  <c r="D34" i="60" s="1"/>
  <c r="E29" i="31"/>
  <c r="D29" i="43"/>
  <c r="D33" i="43" s="1"/>
  <c r="E29" i="24"/>
  <c r="E29" i="30"/>
  <c r="E29" i="14"/>
  <c r="E29" i="25"/>
  <c r="E33" i="25" s="1"/>
  <c r="E34" i="25" s="1"/>
  <c r="D29" i="59"/>
  <c r="D33" i="59" s="1"/>
  <c r="D34" i="59" s="1"/>
  <c r="E29" i="54"/>
  <c r="E33" i="54" s="1"/>
  <c r="E29" i="13"/>
  <c r="E30" i="32"/>
  <c r="E34" i="32" s="1"/>
  <c r="E35" i="32" s="1"/>
  <c r="E40" i="32" s="1"/>
  <c r="E28" i="27"/>
  <c r="E32" i="27" s="1"/>
  <c r="E33" i="27" s="1"/>
  <c r="E29" i="15"/>
  <c r="E30" i="34"/>
  <c r="E34" i="34" s="1"/>
  <c r="E29" i="16"/>
  <c r="E33" i="16" s="1"/>
  <c r="E34" i="16" s="1"/>
  <c r="E29" i="20"/>
  <c r="E29" i="26"/>
  <c r="G46" i="25"/>
  <c r="G45" i="25"/>
  <c r="G27" i="13"/>
  <c r="G28" i="13" s="1"/>
  <c r="G34" i="13" s="1"/>
  <c r="G34" i="24"/>
  <c r="G39" i="24" s="1"/>
  <c r="G39" i="25"/>
  <c r="G34" i="21"/>
  <c r="G47" i="21" s="1"/>
  <c r="G34" i="15"/>
  <c r="G45" i="15" s="1"/>
  <c r="G34" i="16"/>
  <c r="G45" i="16" s="1"/>
  <c r="G45" i="14"/>
  <c r="F34" i="59"/>
  <c r="F39" i="59" s="1"/>
  <c r="E28" i="54"/>
  <c r="E29" i="34"/>
  <c r="C39" i="60" l="1"/>
  <c r="D46" i="60"/>
  <c r="D45" i="60"/>
  <c r="D39" i="60"/>
  <c r="D34" i="19"/>
  <c r="E34" i="22"/>
  <c r="C39" i="17"/>
  <c r="D45" i="17"/>
  <c r="D46" i="17"/>
  <c r="D39" i="17"/>
  <c r="E34" i="54"/>
  <c r="G46" i="24"/>
  <c r="G47" i="24"/>
  <c r="E38" i="27"/>
  <c r="E49" i="27"/>
  <c r="E50" i="27"/>
  <c r="G39" i="21"/>
  <c r="G46" i="21"/>
  <c r="G39" i="13"/>
  <c r="G45" i="13"/>
  <c r="D39" i="25"/>
  <c r="E46" i="25"/>
  <c r="E45" i="25"/>
  <c r="E39" i="21"/>
  <c r="E47" i="21"/>
  <c r="E46" i="21"/>
  <c r="G39" i="15"/>
  <c r="G46" i="15"/>
  <c r="G46" i="16"/>
  <c r="G39" i="16"/>
  <c r="G46" i="13"/>
  <c r="F46" i="59"/>
  <c r="F45" i="59"/>
  <c r="G46" i="14"/>
  <c r="D39" i="59"/>
  <c r="D46" i="59"/>
  <c r="D45" i="59"/>
  <c r="D39" i="16"/>
  <c r="E45" i="16"/>
  <c r="E46" i="16"/>
  <c r="E39" i="25"/>
  <c r="D40" i="32"/>
  <c r="C39" i="59"/>
  <c r="E39" i="16"/>
  <c r="D38" i="27"/>
  <c r="D39" i="21"/>
  <c r="E35" i="34"/>
  <c r="E39" i="22" l="1"/>
  <c r="D39" i="22"/>
  <c r="E45" i="22"/>
  <c r="E46" i="22"/>
  <c r="C39" i="19"/>
  <c r="D46" i="19"/>
  <c r="D39" i="19"/>
  <c r="D45" i="19"/>
  <c r="D40" i="34"/>
  <c r="E40" i="34"/>
  <c r="E31" i="13" l="1"/>
  <c r="E33" i="13" s="1"/>
  <c r="E34" i="13" l="1"/>
  <c r="D39" i="13" l="1"/>
  <c r="E39" i="13"/>
  <c r="E46" i="13"/>
  <c r="E45" i="13"/>
  <c r="E31" i="14" l="1"/>
  <c r="E33" i="14" s="1"/>
  <c r="E34" i="14" l="1"/>
  <c r="E46" i="14" l="1"/>
  <c r="E45" i="14"/>
  <c r="E39" i="14"/>
  <c r="D39" i="14"/>
  <c r="E31" i="15" l="1"/>
  <c r="E33" i="15" s="1"/>
  <c r="E34" i="15" l="1"/>
  <c r="E45" i="15" l="1"/>
  <c r="E46" i="15"/>
  <c r="D39" i="15"/>
  <c r="E39" i="15"/>
  <c r="E31" i="26" l="1"/>
  <c r="E33" i="26" s="1"/>
  <c r="E34" i="26" s="1"/>
  <c r="E47" i="26" s="1"/>
  <c r="D39" i="26" l="1"/>
  <c r="E46" i="26"/>
  <c r="E39" i="26"/>
  <c r="E31" i="20"/>
  <c r="E33" i="20" s="1"/>
  <c r="E34" i="20" s="1"/>
  <c r="E47" i="20" l="1"/>
  <c r="E46" i="20"/>
  <c r="E39" i="20"/>
  <c r="D39" i="20"/>
  <c r="E31" i="24"/>
  <c r="E33" i="24" s="1"/>
  <c r="E34" i="24" s="1"/>
  <c r="D39" i="24" l="1"/>
  <c r="E47" i="24"/>
  <c r="E46" i="24"/>
  <c r="E39" i="24"/>
  <c r="E31" i="30"/>
  <c r="E33" i="30" s="1"/>
  <c r="E34" i="30" s="1"/>
  <c r="E39" i="30" l="1"/>
  <c r="D39" i="30"/>
  <c r="E33" i="31"/>
  <c r="E34" i="31" s="1"/>
  <c r="D39" i="31" s="1"/>
  <c r="E39" i="31" l="1"/>
  <c r="G38" i="27"/>
  <c r="D28" i="43"/>
  <c r="D34" i="43" s="1"/>
  <c r="D39" i="43" l="1"/>
  <c r="C39" i="43"/>
</calcChain>
</file>

<file path=xl/sharedStrings.xml><?xml version="1.0" encoding="utf-8"?>
<sst xmlns="http://schemas.openxmlformats.org/spreadsheetml/2006/main" count="2736" uniqueCount="683">
  <si>
    <t>(NO COVER CROP)</t>
  </si>
  <si>
    <t>seeds/lb</t>
  </si>
  <si>
    <t>Glyphosate 0.5 L</t>
  </si>
  <si>
    <t>CEREAL SILAGE</t>
  </si>
  <si>
    <t>Cereal Silage</t>
  </si>
  <si>
    <t>Grain Drying</t>
  </si>
  <si>
    <t>Flowering to Pod Filling Stages:  6 to 8 mm/day</t>
  </si>
  <si>
    <t>Ripening Stage:  &lt;6 mm/day</t>
  </si>
  <si>
    <t>Vegetative Stage:  2.5 to 6 mm/day</t>
  </si>
  <si>
    <t>GRAIN CORN</t>
  </si>
  <si>
    <t>Alfalfa 2-cut</t>
  </si>
  <si>
    <t>Alfalfa 3-cut</t>
  </si>
  <si>
    <t>Seedling Alfalfa</t>
  </si>
  <si>
    <t>Alfalfa (2 or 3 cut)</t>
  </si>
  <si>
    <t>Operating interest</t>
  </si>
  <si>
    <t>Seed treatment / inoculant</t>
  </si>
  <si>
    <t>Operating Interest</t>
  </si>
  <si>
    <t>Aim for at least 6" regrowth before freeze-up.</t>
  </si>
  <si>
    <t>Total Cost</t>
  </si>
  <si>
    <r>
      <t xml:space="preserve">Call an Irrigation Agrologist at (306) 867-5500 or check our website: </t>
    </r>
    <r>
      <rPr>
        <u/>
        <sz val="9"/>
        <rFont val="Arial"/>
        <family val="2"/>
      </rPr>
      <t>www.irrigationsaskatchewan.com.</t>
    </r>
  </si>
  <si>
    <r>
      <t xml:space="preserve">Call an Irrigation Agrologist at (306) 867-5500 or check our website: </t>
    </r>
    <r>
      <rPr>
        <u/>
        <sz val="9"/>
        <rFont val="Arial"/>
        <family val="2"/>
      </rPr>
      <t xml:space="preserve">www.irrigationsaskatchewan.com. </t>
    </r>
    <r>
      <rPr>
        <sz val="9"/>
        <rFont val="Arial"/>
        <family val="2"/>
      </rPr>
      <t xml:space="preserve"> Use The Pulse Production Manual from The Sask Pulse Growers Assoc.</t>
    </r>
  </si>
  <si>
    <t>Corn Grazing</t>
  </si>
  <si>
    <t>Feed Barley</t>
  </si>
  <si>
    <t>Malt Barley</t>
  </si>
  <si>
    <t>Tillering: 3 to 6 mm/day</t>
  </si>
  <si>
    <t>Flag Leaf to Milk:  5.5 to 7.5 mm/day</t>
  </si>
  <si>
    <t>FEED BARLEY</t>
  </si>
  <si>
    <t xml:space="preserve">Drying costs are based on $0.125/bushel.  Expect to dry corn in most years. </t>
  </si>
  <si>
    <t>Achieve Liquid Gold</t>
  </si>
  <si>
    <t>Tillering: 1 to 3 mm/day</t>
  </si>
  <si>
    <t>Flag Leaf to Flowering:  7 to 8 mm/day</t>
  </si>
  <si>
    <t>Yield   lb/ac</t>
  </si>
  <si>
    <t>Price  $/lb</t>
  </si>
  <si>
    <t>Soybean</t>
  </si>
  <si>
    <t>Select a variety that exhibits rapid re-growth, good winter hardiness and disease resistance.  Refer to the Crop Varieties for Irrigation publication by CSIDC for yield data on 50 different varieties.</t>
  </si>
  <si>
    <t>Pure live seed (PLS) = Germination x Purity</t>
  </si>
  <si>
    <t>Calculate seeding rate using formula:</t>
  </si>
  <si>
    <t>Recommended row spacing for irrigation is six inches</t>
  </si>
  <si>
    <t>ESTABLISHED ALFALFA</t>
  </si>
  <si>
    <t>SEEDLING ALFALFA</t>
  </si>
  <si>
    <t>3-Cut Harvest</t>
  </si>
  <si>
    <t>2-Cut Harvest</t>
  </si>
  <si>
    <t>Gross</t>
  </si>
  <si>
    <t>Total Cash Costs</t>
  </si>
  <si>
    <t>Total Non Cash Costs</t>
  </si>
  <si>
    <t>Total Costs</t>
  </si>
  <si>
    <t>Returns</t>
  </si>
  <si>
    <t>Gross Return</t>
  </si>
  <si>
    <t>Net Return</t>
  </si>
  <si>
    <t>Price  $/bu</t>
  </si>
  <si>
    <t>Harvest:</t>
  </si>
  <si>
    <t>Item</t>
  </si>
  <si>
    <t>Unit</t>
  </si>
  <si>
    <t>Variety Selection:</t>
  </si>
  <si>
    <t>Seeding:</t>
  </si>
  <si>
    <t>Fertilization:</t>
  </si>
  <si>
    <t>Handling, Storage and Grading:</t>
  </si>
  <si>
    <t>Rotations and Crop Protection:</t>
  </si>
  <si>
    <t>More Information:</t>
  </si>
  <si>
    <t>Price  $/t  *</t>
  </si>
  <si>
    <t>Price  $/t</t>
  </si>
  <si>
    <t>Perimeter Fencing</t>
  </si>
  <si>
    <t>These budgets are to be used as guidelines only.</t>
  </si>
  <si>
    <t>The actual farm-to-farm variation can be significant.</t>
  </si>
  <si>
    <t>- CONTENTS -</t>
  </si>
  <si>
    <t>CROP</t>
  </si>
  <si>
    <t>CEREALS</t>
  </si>
  <si>
    <t>HARD WHEAT</t>
  </si>
  <si>
    <t>DURUM</t>
  </si>
  <si>
    <t>CPS WHEAT</t>
  </si>
  <si>
    <t>SOFT WHEAT</t>
  </si>
  <si>
    <t>OILSEEDS</t>
  </si>
  <si>
    <t>CANOLA</t>
  </si>
  <si>
    <t>FLAX</t>
  </si>
  <si>
    <t>PULSES</t>
  </si>
  <si>
    <t>PEA</t>
  </si>
  <si>
    <t>FABABEAN</t>
  </si>
  <si>
    <t>DRY BEAN</t>
  </si>
  <si>
    <t>FORAGES</t>
  </si>
  <si>
    <t>CORN SILAGE</t>
  </si>
  <si>
    <t>ALFALFA</t>
  </si>
  <si>
    <t>Plants</t>
  </si>
  <si>
    <t>Seeding</t>
  </si>
  <si>
    <t>Seeding Rate</t>
  </si>
  <si>
    <t>Seed Cost</t>
  </si>
  <si>
    <t>per sq m</t>
  </si>
  <si>
    <t>grams</t>
  </si>
  <si>
    <t>Rate</t>
  </si>
  <si>
    <t>Units</t>
  </si>
  <si>
    <t>$/Unit</t>
  </si>
  <si>
    <t>per acre</t>
  </si>
  <si>
    <t>Hard Wheat</t>
  </si>
  <si>
    <t>lb</t>
  </si>
  <si>
    <t>Durum</t>
  </si>
  <si>
    <t>CPS Wheat</t>
  </si>
  <si>
    <t>Soft Wheat</t>
  </si>
  <si>
    <t>Barley</t>
  </si>
  <si>
    <t>Canola</t>
  </si>
  <si>
    <t>Flax</t>
  </si>
  <si>
    <t>Pea</t>
  </si>
  <si>
    <t>Fababean</t>
  </si>
  <si>
    <t>Dry Bean</t>
  </si>
  <si>
    <t>Corn Silage</t>
  </si>
  <si>
    <t>Alfalfa Estment - no cover crop</t>
  </si>
  <si>
    <t>Alfalfa Established</t>
  </si>
  <si>
    <t>tons</t>
  </si>
  <si>
    <t>N</t>
  </si>
  <si>
    <t>P2O5</t>
  </si>
  <si>
    <t>K</t>
  </si>
  <si>
    <t>lb/acre</t>
  </si>
  <si>
    <t>Fertilizer</t>
  </si>
  <si>
    <t>Cost per</t>
  </si>
  <si>
    <t>Cost/lb</t>
  </si>
  <si>
    <t>Blend</t>
  </si>
  <si>
    <t>tonne</t>
  </si>
  <si>
    <t>Nutrient</t>
  </si>
  <si>
    <t xml:space="preserve">Maintain good soil moisture through the growing season.  Allow the canopy to dry between irrigations to minimize disease pressure and lodging.   Use a soil probe to check moisture status.† </t>
  </si>
  <si>
    <t xml:space="preserve">Allow the canopy to dry between irrigations to minimize disease pressure and lodging.  Lentils are sensitive to waterlogging; excessive water application reduces lentil yields.  Lentils are sensitive to moisture stress during flowering and pod fill.  Use a soil probe to check moisture status.†   </t>
  </si>
  <si>
    <t xml:space="preserve">Allow the canopy to dry between irrigations to minimize disease pressure and lodging.  Use a soil probe to check moisture status.† </t>
  </si>
  <si>
    <t xml:space="preserve">Maintain soil moisture above 50 % field capacity throughout the growing season.   Use a soil probe to check moisture status.† </t>
  </si>
  <si>
    <t>Soil test</t>
  </si>
  <si>
    <t>†  Refer to the Saskatchewan Ministry of Agriculture Irrigation Scheduling Manual</t>
  </si>
  <si>
    <t>† Refer to the Saskatchewan Ministry of Agriculture Irrigation Scheduling Manual</t>
  </si>
  <si>
    <t>Fungicide*</t>
  </si>
  <si>
    <t>Dry 14.5%; Tough 14.6%; Damp 17.0%</t>
  </si>
  <si>
    <t>Target</t>
  </si>
  <si>
    <t>yield</t>
  </si>
  <si>
    <t>Target yield   bu/ac</t>
  </si>
  <si>
    <t>SEED TREATMENT AND HERBICIDE</t>
  </si>
  <si>
    <t>Seed</t>
  </si>
  <si>
    <t>$/acre</t>
  </si>
  <si>
    <t>Herbicide</t>
  </si>
  <si>
    <t>Edge; Basagran</t>
  </si>
  <si>
    <t>30 to 40</t>
  </si>
  <si>
    <t>PLS/sq ft</t>
  </si>
  <si>
    <t>INSECTICIDE AND FUNGICIDE</t>
  </si>
  <si>
    <t>Insecticide</t>
  </si>
  <si>
    <t>Fungicide</t>
  </si>
  <si>
    <t>CAPITAL COSTS</t>
  </si>
  <si>
    <t>Life</t>
  </si>
  <si>
    <t>New</t>
  </si>
  <si>
    <t>Current</t>
  </si>
  <si>
    <t>Annual</t>
  </si>
  <si>
    <t>ITEM</t>
  </si>
  <si>
    <t>Cost</t>
  </si>
  <si>
    <t xml:space="preserve">Herbicide  </t>
  </si>
  <si>
    <t>Insecticide  *</t>
  </si>
  <si>
    <t>Vegetative:  1.5-3.0 mm/day</t>
  </si>
  <si>
    <t xml:space="preserve">30 day average peak use: 6.0-6.5 mm/day </t>
  </si>
  <si>
    <t>Flowering: 7.5 mm/day maximum</t>
  </si>
  <si>
    <t>Early May seeding produces highest yield.  If seedbed is dry, irrigate prior to seeding rather than after seeding.</t>
  </si>
  <si>
    <t>Seedling:  1-3 mm/day</t>
  </si>
  <si>
    <t xml:space="preserve">Flowering:  peak use of 7 mm/day </t>
  </si>
  <si>
    <t>RED LENTIL</t>
  </si>
  <si>
    <t>% Moisture limits to prevent spoilage:  small square bale - 18%;  round soft core - 17%;   round hard core - 16%</t>
  </si>
  <si>
    <t xml:space="preserve">MILLING OATS </t>
  </si>
  <si>
    <t>Desiccate when lower pods are tan and seeds rattle.   Combine at 18% moisture and aerate to prevent seed damage.   Straight cut with a flex header.</t>
  </si>
  <si>
    <t xml:space="preserve">Fungicide </t>
  </si>
  <si>
    <t>plants/ac</t>
  </si>
  <si>
    <t>Yield   bu/ac*</t>
  </si>
  <si>
    <t>Milling oats must have a high bushel weight (at least 42 lb/bu) to be accepted for this market.</t>
  </si>
  <si>
    <t xml:space="preserve">Red lentil varieties have not been evaulated under irrigation. Choose variety with determinate growth habit. </t>
  </si>
  <si>
    <t xml:space="preserve">* Yield and price per bushel are based on a 34 lb/bu standard weight for oats.  Millers require bushel weights of at least 42 lb/bu.  </t>
  </si>
  <si>
    <t>Land Roller</t>
  </si>
  <si>
    <t>*   Wheat midge may require control.</t>
  </si>
  <si>
    <t>Grazing Corn</t>
  </si>
  <si>
    <t>*  Value very dependent on location and market need.</t>
  </si>
  <si>
    <t>Irrigation power</t>
  </si>
  <si>
    <t>Crop insurance</t>
  </si>
  <si>
    <t>Hail insurance</t>
  </si>
  <si>
    <t>Seed treatment</t>
  </si>
  <si>
    <t>Alfalfa - 2-cut</t>
  </si>
  <si>
    <t>Alfalfa - 3-cut</t>
  </si>
  <si>
    <t>Round Baler</t>
  </si>
  <si>
    <t>Cut at 25% bloom, mid to late July for a single cut of hay in establishment year.</t>
  </si>
  <si>
    <t>* Total yield per year</t>
  </si>
  <si>
    <t>Swath when 25% of plants have lower pods turning black, or September 7 whichever occurs first.  Lay down a light swath as swaths take a long time to dry.  Combine at 16-18% moisture and aerate to prevent seed damage.  Early swathing will reduce seed size but not quality. Frost on immature seed will reduce quality.</t>
  </si>
  <si>
    <t xml:space="preserve">Fungicide  </t>
  </si>
  <si>
    <t>Undercut when 40% of pods are buckskin colour and leaves are still attached.  Combine at 14-16% moisture to avoid seed damage.   Handle beans gently, use conveyors and bean ladders.</t>
  </si>
  <si>
    <t xml:space="preserve">For more information:  </t>
  </si>
  <si>
    <t>Irrigation in Saskatchewan website:</t>
  </si>
  <si>
    <t xml:space="preserve">www.irrigationsaskatchewan.com </t>
  </si>
  <si>
    <t>(306) 867-5500</t>
  </si>
  <si>
    <t>Value</t>
  </si>
  <si>
    <t>yrs</t>
  </si>
  <si>
    <r>
      <t xml:space="preserve">Call an Irrigation Agrologist at (306) 867-5500 or check our website: </t>
    </r>
    <r>
      <rPr>
        <u/>
        <sz val="9"/>
        <rFont val="Arial"/>
        <family val="2"/>
      </rPr>
      <t>www.irrigationsaskatchewan.com</t>
    </r>
    <r>
      <rPr>
        <sz val="9"/>
        <rFont val="Arial"/>
        <family val="2"/>
      </rPr>
      <t>.  Use the 'Canola Growers Manual' from the Canola Council of Canada.</t>
    </r>
  </si>
  <si>
    <t>Grazing Management:</t>
  </si>
  <si>
    <t>FIXED RATE INTEREST</t>
  </si>
  <si>
    <t>FIXED INTEREST</t>
  </si>
  <si>
    <r>
      <t xml:space="preserve">Call an Irrigation Agrologist at (306) 867-5500 or check our website: </t>
    </r>
    <r>
      <rPr>
        <u/>
        <sz val="9"/>
        <rFont val="Arial"/>
        <family val="2"/>
      </rPr>
      <t>www.irrigationsaskatchewan.com</t>
    </r>
    <r>
      <rPr>
        <sz val="9"/>
        <rFont val="Arial"/>
        <family val="2"/>
      </rPr>
      <t>.</t>
    </r>
  </si>
  <si>
    <t>Can combine &lt;30% moisture with more cracking, but aim for &lt;20%. Safe storage is 14-15%.</t>
  </si>
  <si>
    <t>$</t>
  </si>
  <si>
    <t>$/ac/yr</t>
  </si>
  <si>
    <t>Shop</t>
  </si>
  <si>
    <t>Tools</t>
  </si>
  <si>
    <t>Quonset</t>
  </si>
  <si>
    <t>Other</t>
  </si>
  <si>
    <t>Miscellaneous 10%</t>
  </si>
  <si>
    <t>TOTAL</t>
  </si>
  <si>
    <t>OPERATING INTEREST</t>
  </si>
  <si>
    <t>%</t>
  </si>
  <si>
    <t>Acres/</t>
  </si>
  <si>
    <t xml:space="preserve">Years </t>
  </si>
  <si>
    <t>Equipment</t>
  </si>
  <si>
    <t>Year</t>
  </si>
  <si>
    <t>of use</t>
  </si>
  <si>
    <t>$$</t>
  </si>
  <si>
    <t>Sideknife</t>
  </si>
  <si>
    <t>Planter</t>
  </si>
  <si>
    <t>Row Crop Cultivator</t>
  </si>
  <si>
    <t>Band Sprayer</t>
  </si>
  <si>
    <t>Flex Header</t>
  </si>
  <si>
    <t>Lentil</t>
  </si>
  <si>
    <t>Corn Header</t>
  </si>
  <si>
    <t>Mower/condition</t>
  </si>
  <si>
    <t>Bale Mover</t>
  </si>
  <si>
    <t>Insecticide *</t>
  </si>
  <si>
    <t>A soil test will give recommendations for fertilizer application based on soil nutrient levels and crop needs.</t>
  </si>
  <si>
    <t>Tasseling Stage:  5 mm/day</t>
  </si>
  <si>
    <t>Silking Stage:  6 mm/day</t>
  </si>
  <si>
    <t>Kernel Formation:  5 mm/day</t>
  </si>
  <si>
    <t>Water Supply</t>
  </si>
  <si>
    <t>FARM OVERHEAD</t>
  </si>
  <si>
    <t>$/ac</t>
  </si>
  <si>
    <t>Salaries</t>
  </si>
  <si>
    <t>Interest - Real Estate Mortgage</t>
  </si>
  <si>
    <t>Interest - Other</t>
  </si>
  <si>
    <t>Property Taxes</t>
  </si>
  <si>
    <t>Early Dough to Maturity: 6.5 decreasing to 2.0 mm/day</t>
  </si>
  <si>
    <t>Flowering to Late Milk: 5.5 to 7.5 mm/day</t>
  </si>
  <si>
    <t>Emergence to Tillering: 1.0 to 4.5 mm/day</t>
  </si>
  <si>
    <t>Stem Extension to Heading: 3.5  increasing to 6.5 mm/day</t>
  </si>
  <si>
    <t>Proline</t>
  </si>
  <si>
    <t>MALT BARLEY</t>
  </si>
  <si>
    <t>Telephone</t>
  </si>
  <si>
    <t>Electricity</t>
  </si>
  <si>
    <t>Heating Fuel</t>
  </si>
  <si>
    <t>ACRES</t>
  </si>
  <si>
    <t>HIRED LABOUR</t>
  </si>
  <si>
    <t>$/hr</t>
  </si>
  <si>
    <t>Hours/acre</t>
  </si>
  <si>
    <t>IRRIGATION AMOUNT/ACRE</t>
  </si>
  <si>
    <t>Inches</t>
  </si>
  <si>
    <t>OTHER IRRIGATION  COSTS</t>
  </si>
  <si>
    <t>(pumped)</t>
  </si>
  <si>
    <t>Irrigated Acres</t>
  </si>
  <si>
    <t>ac</t>
  </si>
  <si>
    <t>Maintenance</t>
  </si>
  <si>
    <t xml:space="preserve">    System Capital Cost</t>
  </si>
  <si>
    <t xml:space="preserve">    Maintenance Rate</t>
  </si>
  <si>
    <t xml:space="preserve">    Annual Maintenance Cost</t>
  </si>
  <si>
    <t xml:space="preserve">    Maintenance Cost/acre</t>
  </si>
  <si>
    <t>Investment</t>
  </si>
  <si>
    <t xml:space="preserve">    System Life Span</t>
  </si>
  <si>
    <t>years</t>
  </si>
  <si>
    <t xml:space="preserve">    Current Value (% of new)</t>
  </si>
  <si>
    <t xml:space="preserve">    Current Value </t>
  </si>
  <si>
    <t xml:space="preserve">    Annual Cost</t>
  </si>
  <si>
    <t>$/acre/yr</t>
  </si>
  <si>
    <t>Hail Rate</t>
  </si>
  <si>
    <t>SCIC</t>
  </si>
  <si>
    <t>Hail</t>
  </si>
  <si>
    <t>LTAY</t>
  </si>
  <si>
    <t>Cover</t>
  </si>
  <si>
    <t>Factor</t>
  </si>
  <si>
    <t>M</t>
  </si>
  <si>
    <t>H</t>
  </si>
  <si>
    <t>price</t>
  </si>
  <si>
    <t xml:space="preserve"> @70%</t>
  </si>
  <si>
    <t>bu</t>
  </si>
  <si>
    <t>Custom Work</t>
  </si>
  <si>
    <t>(Description)</t>
  </si>
  <si>
    <t>Twine</t>
  </si>
  <si>
    <t xml:space="preserve"> </t>
  </si>
  <si>
    <t>ECONOMICS</t>
  </si>
  <si>
    <t>AGRONOMICS</t>
  </si>
  <si>
    <t>CROP:</t>
  </si>
  <si>
    <t>My Farm</t>
  </si>
  <si>
    <t>#</t>
  </si>
  <si>
    <t>UNIT</t>
  </si>
  <si>
    <t>Seed before May 15th.</t>
  </si>
  <si>
    <t>Seed treatment/inoc</t>
  </si>
  <si>
    <t>Plant population</t>
  </si>
  <si>
    <t>plants/sq m.</t>
  </si>
  <si>
    <t>Hybrid Canola</t>
  </si>
  <si>
    <t>TKW</t>
  </si>
  <si>
    <t>lb/ac</t>
  </si>
  <si>
    <t>Equipment fuel</t>
  </si>
  <si>
    <t>Equipment repair</t>
  </si>
  <si>
    <t>Custom work</t>
  </si>
  <si>
    <t>inches</t>
  </si>
  <si>
    <t>Irrigation repair</t>
  </si>
  <si>
    <t>bu/ac</t>
  </si>
  <si>
    <t>Hired labour</t>
  </si>
  <si>
    <t>hr/ac</t>
  </si>
  <si>
    <t>Farm overhead</t>
  </si>
  <si>
    <t>Operating int</t>
  </si>
  <si>
    <t>TOTAL CASH COSTS</t>
  </si>
  <si>
    <t>Farm Equipment &amp; Buildings</t>
  </si>
  <si>
    <t>Irrigation System</t>
  </si>
  <si>
    <t>Specialized Equipment</t>
  </si>
  <si>
    <t>Land</t>
  </si>
  <si>
    <t>Red Lentil</t>
  </si>
  <si>
    <t xml:space="preserve">CROP:  </t>
  </si>
  <si>
    <t>(g)</t>
  </si>
  <si>
    <t>Oats</t>
  </si>
  <si>
    <t>Frontline XL</t>
  </si>
  <si>
    <t>†Refer to the Saskatchewan Minstry of Agriculture Irrigation Scheduling Manual</t>
  </si>
  <si>
    <t xml:space="preserve">* An insecticide application may be required for Flea beetle, </t>
  </si>
  <si>
    <t>Bertha Armyworm or Diamondback Moth control.</t>
  </si>
  <si>
    <t xml:space="preserve">Critical stages for moisture are tillering and flowering.  Maintain soil at &gt;50% available moisture.  Use a soil probe to check moisture status.†  Allow the canopy to dry between irrigations to minimize disease pressure and lodging. </t>
  </si>
  <si>
    <t>Critical stages for moisture are tillering and flowering.  Maintain soil at &gt;50% available moisture.  Use a soil probe to check moisture status.†  Allow the canopy to dry between irrigations to minimize disease pressure and lodging.</t>
  </si>
  <si>
    <r>
      <t xml:space="preserve">             P</t>
    </r>
    <r>
      <rPr>
        <sz val="6"/>
        <rFont val="Arial"/>
        <family val="2"/>
      </rPr>
      <t>2</t>
    </r>
    <r>
      <rPr>
        <sz val="9"/>
        <rFont val="Arial"/>
        <family val="2"/>
      </rPr>
      <t>O</t>
    </r>
    <r>
      <rPr>
        <sz val="6"/>
        <rFont val="Arial"/>
        <family val="2"/>
      </rPr>
      <t>5</t>
    </r>
  </si>
  <si>
    <r>
      <t>K</t>
    </r>
    <r>
      <rPr>
        <sz val="6"/>
        <rFont val="Arial"/>
        <family val="2"/>
      </rPr>
      <t>2</t>
    </r>
    <r>
      <rPr>
        <sz val="9"/>
        <rFont val="Arial"/>
        <family val="2"/>
      </rPr>
      <t>O</t>
    </r>
  </si>
  <si>
    <t>/ac</t>
  </si>
  <si>
    <t>Price  $/bu (#1 13.5%)</t>
  </si>
  <si>
    <t xml:space="preserve">Price  $/bu (2-row select) </t>
  </si>
  <si>
    <t>Dry 10% ;Tough 10.1%;  Damp 13.5%</t>
  </si>
  <si>
    <t>Dry 16 %; Tough 16.1%;  Damp 18.0%</t>
  </si>
  <si>
    <t>Dry 15.4% ;Tough 15.5%; Damp 18.0%</t>
  </si>
  <si>
    <t>Three years between lentil crops.  Check recropping restrictions on Group 2 (Ally, Everest, Sundance) and Group 4 herbicides.  Control the spread of disease by fungicide application.</t>
  </si>
  <si>
    <t>Critical stages for moisture are at tillering and at flowering.  Allow the canopy to dry between irrigations to minimize disease pressure and lodging. Maintain soil at &gt;50% available moisture for tillering through flowering.  Use a soil probe to check moisture status.†  Irrigation applications should end at the soft dough stage.</t>
  </si>
  <si>
    <t>Grain Corn</t>
  </si>
  <si>
    <t>SOYBEAN</t>
  </si>
  <si>
    <t xml:space="preserve">Test seed for disease.  Seed in late April to early May.  Roll after seeding.  </t>
  </si>
  <si>
    <t>Ripening Stage:  &lt; 5 mm/day</t>
  </si>
  <si>
    <t>Three years between pea crops.  Check recropping restrictions on Group 2 and Group 4 herbicides.</t>
  </si>
  <si>
    <t>Irrigation service/water charge</t>
  </si>
  <si>
    <t>Vegetative Stage:  3 to 5 mm/day</t>
  </si>
  <si>
    <t>Crop Water Use and Irrigation:</t>
  </si>
  <si>
    <t>Flowering Stage:  3.5 to 5 mm/day</t>
  </si>
  <si>
    <t>Flowering  to Pod Formation Stages:  5 to 6 mm/day</t>
  </si>
  <si>
    <t>Seed size</t>
  </si>
  <si>
    <r>
      <t xml:space="preserve">Call an Irrigation Agrologist at (306) 867-5500 or check our website: </t>
    </r>
    <r>
      <rPr>
        <u/>
        <sz val="9"/>
        <rFont val="Arial"/>
        <family val="2"/>
      </rPr>
      <t xml:space="preserve">www.irrigationsaskatchewan.com. </t>
    </r>
    <r>
      <rPr>
        <sz val="9"/>
        <rFont val="Arial"/>
        <family val="2"/>
      </rPr>
      <t xml:space="preserve"> Refer to Prairie Oat Growers www.poga.ca </t>
    </r>
  </si>
  <si>
    <t>Vegetative Stage:  2 to 3.5 mm/day</t>
  </si>
  <si>
    <t>Pod Formation Stage:  5 to 6.5 mm/day</t>
  </si>
  <si>
    <t>CORN GRAZING</t>
  </si>
  <si>
    <t>Cross Fencing</t>
  </si>
  <si>
    <t>Yield   bu/ac</t>
  </si>
  <si>
    <t>AVG</t>
  </si>
  <si>
    <t>Yield  t/ac *</t>
  </si>
  <si>
    <t>Yield  t/ac*</t>
  </si>
  <si>
    <t>Yield   t/ac</t>
  </si>
  <si>
    <r>
      <t>Store below 13.5% moisture.  Do not dry milling oats over 60</t>
    </r>
    <r>
      <rPr>
        <vertAlign val="superscript"/>
        <sz val="9"/>
        <rFont val="Arial"/>
        <family val="2"/>
      </rPr>
      <t>o</t>
    </r>
    <r>
      <rPr>
        <sz val="9"/>
        <rFont val="Arial"/>
        <family val="2"/>
      </rPr>
      <t>C.</t>
    </r>
  </si>
  <si>
    <t>cost/acre</t>
  </si>
  <si>
    <t>seeds/ac</t>
  </si>
  <si>
    <t>Specialized equipment is required for seeding, but can be hired custom.  Group 3 residues can stunt corn.  Be aware of the potential problem of volunteers that may result from the consecutive use of the same herbicide system annually.  Early weed control is essential for optimal production.  Corn is susceptible to Fusarium infection.</t>
  </si>
  <si>
    <t>Early weed competition delays growth and decreases yield.  Weed control up until inter-row closure (mid-July)is important.</t>
  </si>
  <si>
    <t>Irrigate seedling alfalfa to maintain soil moisture above 60% field capacity in top foot of soil.  Frequent, light irrigation applications (15 mm/app) following germination are optimal.  Once stand is well established, about six weeks after seeding, irrigate to maintain soil moisture above 50% field capacity in the top two feet.  Use a soil probe to check moisture status.†    Irrigate after cutting for fall regrowth to restore soil profile to field capacity.  Monitor soil moisture to ensure that crop enters winter with 70% available soil water in the profile to avoid alfalfa winter kill or injury.</t>
  </si>
  <si>
    <t>Do not seed the year after treatment with Lontrel or other Group 4 residual broadleaf herbicides.  Annual weeds can be controlled in-crop through cutting of crop prior to weed seed set.</t>
  </si>
  <si>
    <t>Peak moisture use (before cutting): 9 mm/day (First cut)</t>
  </si>
  <si>
    <t>Dry &lt;10%; Tough 10.1%;  Damp 12.5%</t>
  </si>
  <si>
    <t>Select a variety for grain corn production that can reach maturity prior to first fall frost in your area.  For corn heat unit map and variety selection information refer to the SK Ministry of Agriculture website.  The Alberta Corn Committee website provides variety trial data for Saskatchewan.</t>
  </si>
  <si>
    <t xml:space="preserve">Soil testing prior to planting is recommended.  Ensure purchased seed is inoculated.  Apply 100 lb/ac actual P prior to establishment.  On coarse textured soils, application of 40-45 lb/ac actual K is recommended.  </t>
  </si>
  <si>
    <t xml:space="preserve">Most of the crop's nitrogen needs are met by fixation, if properly inoculated.  Phosphorus should be supplied annually.  Apply fertilizer with disc bander or dribble band is optimal over broadcast application.  Apply 50-75 lb actual P/ac annually.  Increase this amount by two to three times if broadcast application is used.  Potassium fertilizer can be broadcast supplied at a rate of 50-75 lb/ac actual annually.  Soil testing is recommended. </t>
  </si>
  <si>
    <t>Hay moisture limits to prevent spoilage:  small square bale - 18%;  round soft core - 17%;   round hard core - 16%.  Storing for quality is just as important as harvesting for quality.</t>
  </si>
  <si>
    <t>Oat varieties have not been evaulated in irrigated trials.  Choose an oat variety based on lodging resistance, maturity, and yield.   CDC Minstrel, and Morgan have good lodging ratings, % plump, grain weight, and yield and are suitable for milling.  Check with buyer on variety preferences.</t>
  </si>
  <si>
    <t>Barley is less susceptible to fusarium head blight than most other cereal types, but varieties differ in susceptibility.  Reduce net blotch severity with variety selection, burying residue, leaving two years between barley crops and fungicide application.  Smuts reduces suitability of feed barley.</t>
  </si>
  <si>
    <t>Prosaro</t>
  </si>
  <si>
    <t>Swath or desiccate at a kernel moisture content of 30%. The kernel will dent with pressure. In some years the straw may still be green. Decide on the basis of grain firmness and colour.  CPS is more susceptible to weathering and sprouting than hard wheat.</t>
  </si>
  <si>
    <t>Swath or desiccate at a kernel moisture content of 30%. The kernel will dent with pressure. In some years the straw may still be green.  Decide on the basis of grain firmness &amp; colour.  Soft wheat is more susceptible to weathering and sprouting than hard wheat.</t>
  </si>
  <si>
    <r>
      <t xml:space="preserve">Call an Irrigation Agrologist at (306) 867-5500 or check our website: </t>
    </r>
    <r>
      <rPr>
        <u/>
        <sz val="9"/>
        <rFont val="Arial"/>
        <family val="2"/>
      </rPr>
      <t xml:space="preserve">www.irrigationsaskatchewan.com. </t>
    </r>
    <r>
      <rPr>
        <sz val="9"/>
        <rFont val="Arial"/>
        <family val="2"/>
      </rPr>
      <t xml:space="preserve"> Also refer to SK Pulse Growers website at www.saskpulse.com</t>
    </r>
  </si>
  <si>
    <t xml:space="preserve">Swath at maturity to avoid green kernels in the sample.  Delay swathing until kernel is difficult to dent with thumbnail.  Barley is more susceptible to weathering and sprouting than hard wheat.  </t>
  </si>
  <si>
    <t xml:space="preserve">Early Dough to Maturity: 6.5 mm/day </t>
  </si>
  <si>
    <r>
      <t>Apply 80-90 lb/ac N, 25-30 lb/ac P</t>
    </r>
    <r>
      <rPr>
        <vertAlign val="subscript"/>
        <sz val="9"/>
        <rFont val="Arial"/>
        <family val="2"/>
      </rPr>
      <t>2</t>
    </r>
    <r>
      <rPr>
        <sz val="9"/>
        <rFont val="Arial"/>
        <family val="2"/>
      </rPr>
      <t>O</t>
    </r>
    <r>
      <rPr>
        <vertAlign val="subscript"/>
        <sz val="9"/>
        <rFont val="Arial"/>
        <family val="2"/>
      </rPr>
      <t>5</t>
    </r>
    <r>
      <rPr>
        <sz val="9"/>
        <rFont val="Arial"/>
        <family val="2"/>
      </rPr>
      <t xml:space="preserve"> and 15-20 lb/ac K</t>
    </r>
    <r>
      <rPr>
        <vertAlign val="subscript"/>
        <sz val="9"/>
        <rFont val="Arial"/>
        <family val="2"/>
      </rPr>
      <t>2</t>
    </r>
    <r>
      <rPr>
        <sz val="9"/>
        <rFont val="Arial"/>
        <family val="2"/>
      </rPr>
      <t>O. A soil test will give field specific recommendations for fertilizer application based on soil nutrient levels and crop needs.  Consider potassium and zinc status especially on eroded soils.</t>
    </r>
  </si>
  <si>
    <r>
      <t>Apply 95-105 lb/ac N, 25-30 lb/ac P</t>
    </r>
    <r>
      <rPr>
        <vertAlign val="subscript"/>
        <sz val="9"/>
        <rFont val="Arial"/>
        <family val="2"/>
      </rPr>
      <t>2</t>
    </r>
    <r>
      <rPr>
        <sz val="9"/>
        <rFont val="Arial"/>
        <family val="2"/>
      </rPr>
      <t>O</t>
    </r>
    <r>
      <rPr>
        <vertAlign val="subscript"/>
        <sz val="9"/>
        <rFont val="Arial"/>
        <family val="2"/>
      </rPr>
      <t>5</t>
    </r>
    <r>
      <rPr>
        <sz val="9"/>
        <rFont val="Arial"/>
        <family val="2"/>
      </rPr>
      <t xml:space="preserve"> and 15-20 lb/ac K</t>
    </r>
    <r>
      <rPr>
        <vertAlign val="subscript"/>
        <sz val="9"/>
        <rFont val="Arial"/>
        <family val="2"/>
      </rPr>
      <t>2</t>
    </r>
    <r>
      <rPr>
        <sz val="9"/>
        <rFont val="Arial"/>
        <family val="2"/>
      </rPr>
      <t>O.  A soil test will give field specific recommendations for fertilizer application based on soil nutrient levels and crop needs. Consider potassium and zinc status on eroded soils.</t>
    </r>
  </si>
  <si>
    <t>Dry 16% ; Tough 16.1%;  Damp 18.0%</t>
  </si>
  <si>
    <t>Dry 14% ; Tough 14.1%;  Damp 16.0%</t>
  </si>
  <si>
    <t>Decis 5EC</t>
  </si>
  <si>
    <t>Three or more years between flax crops is recommended to control soil and stubble-borne disease such as Fusarium Wilt and rust.  Registered flax varieties are resistant to rust and moderately resistant to Fusarium Wilt.  Seeding flax on cereal, corn or legume stubble is the best rotation choice.  Flax on canola or potato stubble is not recommended.  It is important to note that a flax crop seeded on legume or potato stubble is more susceptible to seedling blight (Rhizoctonia diseases).  An application of fungicide is recommemded to control pasmo.</t>
  </si>
  <si>
    <r>
      <t>Check recropping restrictions on Group 2, 4, 6, 27 herbicides</t>
    </r>
    <r>
      <rPr>
        <sz val="9"/>
        <rFont val="Arial"/>
        <family val="2"/>
      </rPr>
      <t xml:space="preserve">.  Reduce White Mold (sclerotinia) incidence by with crop rotation to non-host crops like cerals and flax, choosing a less susceptible upright variety like Winchester, and treating at the appropriate stage with a fungicide .  Bacterial blight may require control with a copper-based foliar product.    </t>
    </r>
  </si>
  <si>
    <t>350hp 4WD tractor</t>
  </si>
  <si>
    <t>Barley is less susceptible to fusarium head blight than wheat and durum, but varieties differ in susceptibility.  Net blotch is an important disease of barley, reducing yield and causing downgrading (black point).  Reduce net blotch severity by variety selection, burying residue, applying fungicide, and leaving two years between barley crops.</t>
  </si>
  <si>
    <t>Choose variety based on dry matter yield and disease and lodging resistance.  The six-row barley AC Rosser is recommended.  Lodging and disease resistant varieties are best suited.  Barley, CPS wheat, oats and triticale are grown.  Refer to CSIDC's 'Crop Varieties for Irrigation".</t>
  </si>
  <si>
    <t xml:space="preserve">Critical stages for moisture are at tillering and at flowering.  Maintain soil at &gt;50% available moisture.  Use a soil probe to check moisture status.†               </t>
  </si>
  <si>
    <t xml:space="preserve">Swath when grain moisture is between 20% and 35%. Adjust combine to minimize dehulling of oats.  If the crop is ripening evenly (35% moisture) in mid-August, consider straight combining.    </t>
  </si>
  <si>
    <t xml:space="preserve">Swath when 60% of seeds in pods on the main stem have changed colour.  Green seed is caused by early swathing or extreme heat  or cold while the crop is in the swath. Irrigated canola can be a challenge to swath. </t>
  </si>
  <si>
    <t xml:space="preserve">Swath or desiccate when 75% of bolls have turned brown.  Immature seed will blacken from -3 to -5 C frost.  Early swathing will reduce seed size but not cause blackening. </t>
  </si>
  <si>
    <t>Swath directly ahead of the combine or straight cut when the peas are mature to avoid wind damage.  Use a flex header, pick-up reel and vine lifters.  Combine at 16-18% moisture and aerate, to prevent seed damage.</t>
  </si>
  <si>
    <t>Swath or desiccate at a kernel moisture content of 30%. The kernel will dent with pressure. In some years the straw may still be green. Decide on the basis of grain firmness and colour.</t>
  </si>
  <si>
    <t xml:space="preserve">Delay swathing until barley kernel is difficult to dent with thumb nail.   Barley is more susceptible to weathering and sprouting than hard wheat. </t>
  </si>
  <si>
    <t>Viper ADV</t>
  </si>
  <si>
    <t>Cruiser MAXX Vibrance</t>
  </si>
  <si>
    <t xml:space="preserve">Solo; Reglone </t>
  </si>
  <si>
    <t>FABA BEAN</t>
  </si>
  <si>
    <t>Poncho (incl)</t>
  </si>
  <si>
    <t>28-0-0</t>
  </si>
  <si>
    <t>0-0-62</t>
  </si>
  <si>
    <t>12-51-0</t>
  </si>
  <si>
    <t>46-0-0</t>
  </si>
  <si>
    <t>Planting</t>
  </si>
  <si>
    <t>Cultivating</t>
  </si>
  <si>
    <t>Hilling</t>
  </si>
  <si>
    <t>Variable</t>
  </si>
  <si>
    <t>Store soybeans from 10-13% moisture. 5% green and 15% splits and cracks are the maximum grading factors before deductions.</t>
  </si>
  <si>
    <t>Seed in late Apr/early May. Roll after seeding. TKW is variety specific; adjust seeding rate accordingly.  Test seed for disease.</t>
  </si>
  <si>
    <t xml:space="preserve">                                                                                                                  Early planting consistently produces oat crops with higher yield and kernel weight than late planting.  Plant by May 15th. Calculate seeding rate to reach a target plant population.  </t>
  </si>
  <si>
    <r>
      <t xml:space="preserve">Seeding: </t>
    </r>
    <r>
      <rPr>
        <sz val="10"/>
        <rFont val="Arial"/>
        <family val="2"/>
      </rPr>
      <t/>
    </r>
  </si>
  <si>
    <t>Seed after the danger of frost: May 20-25th. Seed weights vary with each market class and seed lot.  See 'Crop Varieties for Irrigation' for averages.  Row crop equipment is required.</t>
  </si>
  <si>
    <t>Saskatchewan Ministry of Agriculture - Crops &amp; Irrigation Branch - Outlook</t>
  </si>
  <si>
    <t>If field conditions or soil texture cause concern for a high nutrient loss, fertigation may be an option. Sulfur application may be required.</t>
  </si>
  <si>
    <t>Price $/bu (#1 13.5%)</t>
  </si>
  <si>
    <t>Price  $/bu (1 CW)</t>
  </si>
  <si>
    <t xml:space="preserve">CROP: </t>
  </si>
  <si>
    <t>Price  $/bu (#2 or better yellow)</t>
  </si>
  <si>
    <t>Price  $/lb (#2 or better sm red)</t>
  </si>
  <si>
    <r>
      <t>Apply 90 N/ac, 35 P</t>
    </r>
    <r>
      <rPr>
        <vertAlign val="subscript"/>
        <sz val="9"/>
        <rFont val="Arial"/>
        <family val="2"/>
      </rPr>
      <t>2</t>
    </r>
    <r>
      <rPr>
        <sz val="9"/>
        <rFont val="Arial"/>
        <family val="2"/>
      </rPr>
      <t>O</t>
    </r>
    <r>
      <rPr>
        <vertAlign val="subscript"/>
        <sz val="9"/>
        <rFont val="Arial"/>
        <family val="2"/>
      </rPr>
      <t>5</t>
    </r>
    <r>
      <rPr>
        <sz val="9"/>
        <rFont val="Arial"/>
        <family val="2"/>
      </rPr>
      <t>/ac and 15 K</t>
    </r>
    <r>
      <rPr>
        <vertAlign val="subscript"/>
        <sz val="9"/>
        <rFont val="Arial"/>
        <family val="2"/>
      </rPr>
      <t>2</t>
    </r>
    <r>
      <rPr>
        <sz val="9"/>
        <rFont val="Arial"/>
        <family val="2"/>
      </rPr>
      <t>O/ac.  A soil test will give field specific recommendations for fertilizer application based on soil nutrient levels and crop needs.  Soil testing including micronutrients is recommended every 5 to 10 years</t>
    </r>
  </si>
  <si>
    <t>Treatment/ Innoculant</t>
  </si>
  <si>
    <t>Price  $/bu (#1 CPSR)</t>
  </si>
  <si>
    <t>Price  $/bu (#1 CWSWS)</t>
  </si>
  <si>
    <t>Canola should be grown in a four year rotation to control disease.  A fungicide application is  recommended for sclerotinia control.  Recommended application timing is dependent upon product used, but should occur at 20-50% bloom (prior to petal drop).  Scout fields weekly during growing season checking for insects.   and diseases.  An application of insecticide may be required to control flea beatles or bertha armyworm.</t>
  </si>
  <si>
    <t>Soil temperature needs to be at least 10°C. Roll after seeding. TKW is variety specific; adjust seeding rate accordingly.</t>
  </si>
  <si>
    <t>Harvest will likely begin following a killing frost. Harvest at maximum of 20% moisture.14% moisture is ideal for harvest. Plants are considered mature when 95% of pods have turned "buckskin".</t>
  </si>
  <si>
    <t>Soybeans fit into rotation similar to any pulse crop. Most soybean varieties are glyphosate tolerant. Seed treatment is a must in our cooler soil with soybeans being affected by pythium, rhizoctonia, and fusarium root rots. Soybeans are not competative with weeds at the seedling stage and may require more than one herbicide application. A fungicide application may be required to control sclerotinia.</t>
  </si>
  <si>
    <t>Lance (X2)</t>
  </si>
  <si>
    <t xml:space="preserve">Irrigation District Charge </t>
  </si>
  <si>
    <t xml:space="preserve">Soil Test Cost </t>
  </si>
  <si>
    <r>
      <t xml:space="preserve">Critical stages for moisture are tillering and flowering. Maintain soil at &gt;50% available moisture from tillering to flowering.  Check moisture status with  soil probe.† </t>
    </r>
    <r>
      <rPr>
        <b/>
        <sz val="9"/>
        <rFont val="Arial"/>
        <family val="2"/>
      </rPr>
      <t xml:space="preserve"> </t>
    </r>
    <r>
      <rPr>
        <sz val="9"/>
        <rFont val="Arial"/>
        <family val="2"/>
      </rPr>
      <t xml:space="preserve">Build soil moisture prior to grain fill and draw down reserve through maturation to reduce stain and lodging.  </t>
    </r>
  </si>
  <si>
    <t>Fababean is late maturing, and should be sown early for to help raise the height of the lowest pods and for best yield results.</t>
  </si>
  <si>
    <t xml:space="preserve">Two years between Fababean and another pulse crop.  Check recropping restrictions on Group 2 (Ally, Everest, Sundance) and Group 4 herbicides.  Fababean is a good "break crop" as it is less susceptible to disease than other pulses. Chocolate spot (botrytis) can be a problem. </t>
  </si>
  <si>
    <t>Break Even Price</t>
  </si>
  <si>
    <t>Break Even Yield</t>
  </si>
  <si>
    <t>$/bu</t>
  </si>
  <si>
    <t>TAB</t>
  </si>
  <si>
    <t>SEED RATES AND COST</t>
  </si>
  <si>
    <t>FERTILIZER</t>
  </si>
  <si>
    <t>OVERHEAD AND LABOUR</t>
  </si>
  <si>
    <t>IRRIGATION</t>
  </si>
  <si>
    <t>CROP YIELD/PRICE/INSURANCE</t>
  </si>
  <si>
    <t>OTHER AND CUSTOM</t>
  </si>
  <si>
    <t xml:space="preserve">Seedling  </t>
  </si>
  <si>
    <t>Established 2 cut</t>
  </si>
  <si>
    <t>Established 3 cut</t>
  </si>
  <si>
    <t>I</t>
  </si>
  <si>
    <t>II</t>
  </si>
  <si>
    <t>III</t>
  </si>
  <si>
    <t>IV</t>
  </si>
  <si>
    <t>V</t>
  </si>
  <si>
    <t>VI</t>
  </si>
  <si>
    <t>VII</t>
  </si>
  <si>
    <t>VIII</t>
  </si>
  <si>
    <t>X</t>
  </si>
  <si>
    <t>Alfalfa Seedling</t>
  </si>
  <si>
    <t>Alfalfa (2 and 3 cut)</t>
  </si>
  <si>
    <t>Diesel $/L</t>
  </si>
  <si>
    <t>Alfalfa 2 Cut</t>
  </si>
  <si>
    <t>Alfalfa 3 Cut</t>
  </si>
  <si>
    <t>X2 Fungicide Applications</t>
  </si>
  <si>
    <t>Soil Test</t>
  </si>
  <si>
    <t xml:space="preserve">Break Even using Target Returns and Total Costs </t>
  </si>
  <si>
    <t>Break Even using Target Returns and Total Costs</t>
  </si>
  <si>
    <t xml:space="preserve">  </t>
  </si>
  <si>
    <t>2. Fertilizer (II)</t>
  </si>
  <si>
    <t>1. Seeding Rates and Cost (I)</t>
  </si>
  <si>
    <t>3. Seed Treatment, Inncoulant, and Herbicide (III)</t>
  </si>
  <si>
    <t>Fuel (L/ac)</t>
  </si>
  <si>
    <t>IX</t>
  </si>
  <si>
    <t>XI</t>
  </si>
  <si>
    <t>Fuel $/ac</t>
  </si>
  <si>
    <t>* Yellow highlighed boxes need to be filled</t>
  </si>
  <si>
    <t xml:space="preserve">* Only crops of interetst need to be filled in </t>
  </si>
  <si>
    <t>7. Specialized Equipment (VII)</t>
  </si>
  <si>
    <t>8.  Overhead and Labour (VIII)</t>
  </si>
  <si>
    <t>Irrigation Power Costs (Pumps, Pivot, etc)</t>
  </si>
  <si>
    <t>$/yr</t>
  </si>
  <si>
    <t>9. Irrigation (IX)</t>
  </si>
  <si>
    <t>10. Crop Yield, Price, and Insurance (X)</t>
  </si>
  <si>
    <t>11. Other and Custom (XI)</t>
  </si>
  <si>
    <r>
      <t xml:space="preserve">* For any unknown values use the assumptions or best judgement </t>
    </r>
    <r>
      <rPr>
        <b/>
        <sz val="9"/>
        <rFont val="Arial"/>
        <family val="2"/>
      </rPr>
      <t>DO NOT</t>
    </r>
    <r>
      <rPr>
        <sz val="9"/>
        <rFont val="Arial"/>
        <family val="2"/>
      </rPr>
      <t xml:space="preserve"> leave blank</t>
    </r>
  </si>
  <si>
    <r>
      <t xml:space="preserve">Fill in highlighed area with </t>
    </r>
    <r>
      <rPr>
        <b/>
        <sz val="9"/>
        <rFont val="Arial"/>
        <family val="2"/>
      </rPr>
      <t>Seeding Rate</t>
    </r>
    <r>
      <rPr>
        <sz val="9"/>
        <rFont val="Arial"/>
        <family val="2"/>
      </rPr>
      <t xml:space="preserve"> </t>
    </r>
    <r>
      <rPr>
        <b/>
        <sz val="9"/>
        <rFont val="Arial"/>
        <family val="2"/>
      </rPr>
      <t>(per acre)</t>
    </r>
    <r>
      <rPr>
        <sz val="9"/>
        <rFont val="Arial"/>
        <family val="2"/>
      </rPr>
      <t xml:space="preserve"> for desired crops</t>
    </r>
  </si>
  <si>
    <r>
      <t xml:space="preserve">Fill in highlighted </t>
    </r>
    <r>
      <rPr>
        <b/>
        <sz val="9"/>
        <rFont val="Arial"/>
        <family val="2"/>
      </rPr>
      <t>Fertilizer</t>
    </r>
    <r>
      <rPr>
        <sz val="9"/>
        <rFont val="Arial"/>
        <family val="2"/>
      </rPr>
      <t xml:space="preserve"> </t>
    </r>
    <r>
      <rPr>
        <b/>
        <sz val="9"/>
        <rFont val="Arial"/>
        <family val="2"/>
      </rPr>
      <t xml:space="preserve">Cost per tonne </t>
    </r>
    <r>
      <rPr>
        <sz val="9"/>
        <rFont val="Arial"/>
        <family val="2"/>
      </rPr>
      <t xml:space="preserve">of product </t>
    </r>
  </si>
  <si>
    <r>
      <t xml:space="preserve">Fill in highlighted area for </t>
    </r>
    <r>
      <rPr>
        <b/>
        <sz val="9"/>
        <rFont val="Arial"/>
        <family val="2"/>
      </rPr>
      <t>Soil Sample cost per acre</t>
    </r>
  </si>
  <si>
    <r>
      <t xml:space="preserve">Fill in highlighted area under Seed Treatment and Innoculant with the </t>
    </r>
    <r>
      <rPr>
        <b/>
        <sz val="9"/>
        <rFont val="Arial"/>
        <family val="2"/>
      </rPr>
      <t>Products Used</t>
    </r>
    <r>
      <rPr>
        <sz val="9"/>
        <rFont val="Arial"/>
        <family val="2"/>
      </rPr>
      <t xml:space="preserve"> for desired crops  </t>
    </r>
  </si>
  <si>
    <r>
      <t xml:space="preserve">Fill in highlighted area under Herbicide with the </t>
    </r>
    <r>
      <rPr>
        <b/>
        <sz val="9"/>
        <rFont val="Arial"/>
        <family val="2"/>
      </rPr>
      <t>Products Used</t>
    </r>
    <r>
      <rPr>
        <sz val="9"/>
        <rFont val="Arial"/>
        <family val="2"/>
      </rPr>
      <t xml:space="preserve"> for desired crops</t>
    </r>
  </si>
  <si>
    <r>
      <t xml:space="preserve">Fill in highlighted area under Insecticide with the </t>
    </r>
    <r>
      <rPr>
        <b/>
        <sz val="9"/>
        <rFont val="Arial"/>
        <family val="2"/>
      </rPr>
      <t>Product Used</t>
    </r>
    <r>
      <rPr>
        <sz val="9"/>
        <rFont val="Arial"/>
        <family val="2"/>
      </rPr>
      <t xml:space="preserve"> for desired crops</t>
    </r>
  </si>
  <si>
    <r>
      <t xml:space="preserve">Fill in highlighted area under Fungicide with the </t>
    </r>
    <r>
      <rPr>
        <b/>
        <sz val="9"/>
        <rFont val="Arial"/>
        <family val="2"/>
      </rPr>
      <t>Product Used</t>
    </r>
    <r>
      <rPr>
        <sz val="9"/>
        <rFont val="Arial"/>
        <family val="2"/>
      </rPr>
      <t xml:space="preserve"> for desired crops</t>
    </r>
  </si>
  <si>
    <r>
      <t>Fill in the highlighted box for</t>
    </r>
    <r>
      <rPr>
        <b/>
        <sz val="9"/>
        <rFont val="Arial"/>
        <family val="2"/>
      </rPr>
      <t xml:space="preserve"> Labour $/yr</t>
    </r>
  </si>
  <si>
    <r>
      <t xml:space="preserve">Fill in the highlighted area under </t>
    </r>
    <r>
      <rPr>
        <b/>
        <sz val="9"/>
        <rFont val="Arial"/>
        <family val="2"/>
      </rPr>
      <t>hrs/ac</t>
    </r>
    <r>
      <rPr>
        <sz val="9"/>
        <rFont val="Arial"/>
        <family val="2"/>
      </rPr>
      <t xml:space="preserve"> for the desired crops</t>
    </r>
  </si>
  <si>
    <r>
      <t xml:space="preserve">Fill in the highlighted area under </t>
    </r>
    <r>
      <rPr>
        <b/>
        <sz val="9"/>
        <rFont val="Arial"/>
        <family val="2"/>
      </rPr>
      <t>Irrigated Inches Pumped</t>
    </r>
    <r>
      <rPr>
        <sz val="9"/>
        <rFont val="Arial"/>
        <family val="2"/>
      </rPr>
      <t xml:space="preserve"> for the desired crops</t>
    </r>
  </si>
  <si>
    <r>
      <t xml:space="preserve">Fill in the highlighted box under Other Irrigation Costs for </t>
    </r>
    <r>
      <rPr>
        <b/>
        <sz val="9"/>
        <rFont val="Arial"/>
        <family val="2"/>
      </rPr>
      <t>Irrigation District Charge for $/ac</t>
    </r>
  </si>
  <si>
    <r>
      <t xml:space="preserve">Fill in the highlighted box under Other Irrigation Costs for </t>
    </r>
    <r>
      <rPr>
        <b/>
        <sz val="9"/>
        <rFont val="Arial"/>
        <family val="2"/>
      </rPr>
      <t>Irrigation Power</t>
    </r>
  </si>
  <si>
    <r>
      <t xml:space="preserve">Fill in the highlighted box under Irrigation Maintence for </t>
    </r>
    <r>
      <rPr>
        <b/>
        <sz val="9"/>
        <rFont val="Arial"/>
        <family val="2"/>
      </rPr>
      <t>System Capital Cost</t>
    </r>
  </si>
  <si>
    <r>
      <t xml:space="preserve">Fill in the highlighted box under Irrigation Maintence for </t>
    </r>
    <r>
      <rPr>
        <b/>
        <sz val="9"/>
        <rFont val="Arial"/>
        <family val="2"/>
      </rPr>
      <t>Maintence rate in %</t>
    </r>
  </si>
  <si>
    <r>
      <t xml:space="preserve">Fill in the highlighted box under Irrigation Investment for </t>
    </r>
    <r>
      <rPr>
        <b/>
        <sz val="9"/>
        <rFont val="Arial"/>
        <family val="2"/>
      </rPr>
      <t>System Lifespan in years</t>
    </r>
  </si>
  <si>
    <r>
      <t xml:space="preserve">Fill in the highlighted box under Irrigation Investment for </t>
    </r>
    <r>
      <rPr>
        <b/>
        <sz val="9"/>
        <rFont val="Arial"/>
        <family val="2"/>
      </rPr>
      <t>Current Value in % of new</t>
    </r>
  </si>
  <si>
    <r>
      <t xml:space="preserve">Fill in the highlighted box for </t>
    </r>
    <r>
      <rPr>
        <b/>
        <sz val="9"/>
        <rFont val="Arial"/>
        <family val="2"/>
      </rPr>
      <t xml:space="preserve">Fixed Interest Rate </t>
    </r>
  </si>
  <si>
    <r>
      <t xml:space="preserve">Fill in the highlighted area for </t>
    </r>
    <r>
      <rPr>
        <b/>
        <sz val="9"/>
        <rFont val="Arial"/>
        <family val="2"/>
      </rPr>
      <t xml:space="preserve">SCIC Premium in $/ac </t>
    </r>
    <r>
      <rPr>
        <sz val="9"/>
        <rFont val="Arial"/>
        <family val="2"/>
      </rPr>
      <t xml:space="preserve">for desired crops  </t>
    </r>
  </si>
  <si>
    <r>
      <t xml:space="preserve">Fill in the highlighted area for </t>
    </r>
    <r>
      <rPr>
        <b/>
        <sz val="9"/>
        <rFont val="Arial"/>
        <family val="2"/>
      </rPr>
      <t xml:space="preserve">Hail Coverage in $/ac </t>
    </r>
    <r>
      <rPr>
        <sz val="9"/>
        <rFont val="Arial"/>
        <family val="2"/>
      </rPr>
      <t>for desired crops</t>
    </r>
  </si>
  <si>
    <r>
      <t xml:space="preserve">Fill in the highlighted area under Other Expenses with </t>
    </r>
    <r>
      <rPr>
        <b/>
        <sz val="9"/>
        <rFont val="Arial"/>
        <family val="2"/>
      </rPr>
      <t xml:space="preserve">Discription of Other Expenses </t>
    </r>
    <r>
      <rPr>
        <sz val="9"/>
        <rFont val="Arial"/>
        <family val="2"/>
      </rPr>
      <t>for desired crops</t>
    </r>
  </si>
  <si>
    <r>
      <t xml:space="preserve">Fill in the highlighted area under Other Expenses </t>
    </r>
    <r>
      <rPr>
        <b/>
        <sz val="9"/>
        <rFont val="Arial"/>
        <family val="2"/>
      </rPr>
      <t xml:space="preserve">$/ac of Other Expenses </t>
    </r>
    <r>
      <rPr>
        <sz val="9"/>
        <rFont val="Arial"/>
        <family val="2"/>
      </rPr>
      <t>for desired crops</t>
    </r>
  </si>
  <si>
    <r>
      <t xml:space="preserve">Fill in the highlighted area under Custom Work with </t>
    </r>
    <r>
      <rPr>
        <b/>
        <sz val="9"/>
        <rFont val="Arial"/>
        <family val="2"/>
      </rPr>
      <t>Discription of Custom Work</t>
    </r>
    <r>
      <rPr>
        <sz val="9"/>
        <rFont val="Arial"/>
        <family val="2"/>
      </rPr>
      <t xml:space="preserve"> for desired crops</t>
    </r>
  </si>
  <si>
    <r>
      <t xml:space="preserve">Fill in the highlighted area under Custom Work with </t>
    </r>
    <r>
      <rPr>
        <b/>
        <sz val="9"/>
        <rFont val="Arial"/>
        <family val="2"/>
      </rPr>
      <t xml:space="preserve">$/ac of Custom Work </t>
    </r>
    <r>
      <rPr>
        <sz val="9"/>
        <rFont val="Arial"/>
        <family val="2"/>
      </rPr>
      <t>for desired crops</t>
    </r>
  </si>
  <si>
    <t>* Input "0" for costs not applicable to your operation</t>
  </si>
  <si>
    <t>Repairs, License</t>
  </si>
  <si>
    <t>&amp; Insurance</t>
  </si>
  <si>
    <t>* Gray boxes will autofill</t>
  </si>
  <si>
    <t>* White boxes are locked and not to be altered</t>
  </si>
  <si>
    <t>FUEL &amp; REPAIR</t>
  </si>
  <si>
    <t>6. Fuel and Repair (VI)</t>
  </si>
  <si>
    <t>N 28-0-0</t>
  </si>
  <si>
    <t xml:space="preserve">Glyphosate </t>
  </si>
  <si>
    <t>% New</t>
  </si>
  <si>
    <t>FARM SIZE</t>
  </si>
  <si>
    <t>LAND INVESTMENT COST</t>
  </si>
  <si>
    <r>
      <t xml:space="preserve">Fill in highlighed area for the </t>
    </r>
    <r>
      <rPr>
        <b/>
        <sz val="9"/>
        <rFont val="Arial"/>
        <family val="2"/>
      </rPr>
      <t>Value % of New</t>
    </r>
    <r>
      <rPr>
        <sz val="9"/>
        <rFont val="Arial"/>
        <family val="2"/>
      </rPr>
      <t xml:space="preserve"> of each item</t>
    </r>
  </si>
  <si>
    <r>
      <t xml:space="preserve">Fill in highlighted area for the </t>
    </r>
    <r>
      <rPr>
        <b/>
        <sz val="9"/>
        <rFont val="Arial"/>
        <family val="2"/>
      </rPr>
      <t>New Cost</t>
    </r>
    <r>
      <rPr>
        <sz val="9"/>
        <rFont val="Arial"/>
        <family val="2"/>
      </rPr>
      <t xml:space="preserve"> of each item</t>
    </r>
  </si>
  <si>
    <t xml:space="preserve">Hay Rake </t>
  </si>
  <si>
    <t>Undercutter</t>
  </si>
  <si>
    <t>10" Belt Conveyor</t>
  </si>
  <si>
    <r>
      <t>Fill in the highlighted area under</t>
    </r>
    <r>
      <rPr>
        <b/>
        <sz val="9"/>
        <rFont val="Arial"/>
        <family val="2"/>
      </rPr>
      <t xml:space="preserve"> Acres/yr </t>
    </r>
    <r>
      <rPr>
        <sz val="9"/>
        <rFont val="Arial"/>
        <family val="2"/>
      </rPr>
      <t xml:space="preserve">for each piece of equipment for the desired crops </t>
    </r>
  </si>
  <si>
    <r>
      <t xml:space="preserve">Fill in the highlighted area under </t>
    </r>
    <r>
      <rPr>
        <b/>
        <sz val="9"/>
        <rFont val="Arial"/>
        <family val="2"/>
      </rPr>
      <t>New Cost in $</t>
    </r>
    <r>
      <rPr>
        <sz val="9"/>
        <rFont val="Arial"/>
        <family val="2"/>
      </rPr>
      <t xml:space="preserve"> for each piece of equipment for the desired crops</t>
    </r>
  </si>
  <si>
    <t xml:space="preserve">Alfalfa </t>
  </si>
  <si>
    <t xml:space="preserve">  Establisment</t>
  </si>
  <si>
    <t xml:space="preserve">  2 and 3 cut</t>
  </si>
  <si>
    <t>Undercutting</t>
  </si>
  <si>
    <t>Combining</t>
  </si>
  <si>
    <t>N/A</t>
  </si>
  <si>
    <t>cow days/ac</t>
  </si>
  <si>
    <t>Silage Harvesting</t>
  </si>
  <si>
    <t>Lance</t>
  </si>
  <si>
    <t xml:space="preserve">Seed </t>
  </si>
  <si>
    <r>
      <t xml:space="preserve">Fill in highlighted area under </t>
    </r>
    <r>
      <rPr>
        <b/>
        <sz val="9"/>
        <rFont val="Arial"/>
        <family val="2"/>
      </rPr>
      <t xml:space="preserve">Equipment </t>
    </r>
    <r>
      <rPr>
        <sz val="9"/>
        <rFont val="Arial"/>
        <family val="2"/>
      </rPr>
      <t>with specialized equipment for the desired crops</t>
    </r>
  </si>
  <si>
    <r>
      <t xml:space="preserve">Fill in the highlighted area under </t>
    </r>
    <r>
      <rPr>
        <b/>
        <sz val="9"/>
        <rFont val="Arial"/>
        <family val="2"/>
      </rPr>
      <t>Farm Overhead</t>
    </r>
    <r>
      <rPr>
        <sz val="9"/>
        <rFont val="Arial"/>
        <family val="2"/>
      </rPr>
      <t xml:space="preserve"> with a discription of each expense   </t>
    </r>
  </si>
  <si>
    <t>EQUIPMENT/BUILDINGS/LAND</t>
  </si>
  <si>
    <t>SPECIALIZED EQUIPMENT</t>
  </si>
  <si>
    <r>
      <t xml:space="preserve">Fill in highlighed area with </t>
    </r>
    <r>
      <rPr>
        <b/>
        <sz val="9"/>
        <rFont val="Arial"/>
        <family val="2"/>
      </rPr>
      <t>Seed Cost ($/unit)</t>
    </r>
    <r>
      <rPr>
        <sz val="9"/>
        <rFont val="Arial"/>
        <family val="2"/>
      </rPr>
      <t xml:space="preserve"> for desired crops</t>
    </r>
  </si>
  <si>
    <t>Innoculant</t>
  </si>
  <si>
    <r>
      <t xml:space="preserve">Fill in highlighted area under </t>
    </r>
    <r>
      <rPr>
        <b/>
        <sz val="9"/>
        <rFont val="Arial"/>
        <family val="2"/>
      </rPr>
      <t xml:space="preserve">N 46-0-0, N 28-0-0, P2O5, and K in </t>
    </r>
    <r>
      <rPr>
        <b/>
        <u/>
        <sz val="9"/>
        <rFont val="Arial"/>
        <family val="2"/>
      </rPr>
      <t>actual</t>
    </r>
    <r>
      <rPr>
        <b/>
        <sz val="9"/>
        <rFont val="Arial"/>
        <family val="2"/>
      </rPr>
      <t xml:space="preserve"> lbs/ac</t>
    </r>
    <r>
      <rPr>
        <sz val="9"/>
        <rFont val="Arial"/>
        <family val="2"/>
      </rPr>
      <t xml:space="preserve"> for desired crops</t>
    </r>
  </si>
  <si>
    <t>Helix Xtra (incl)</t>
  </si>
  <si>
    <t xml:space="preserve">Innoculant/ Pretreated </t>
  </si>
  <si>
    <t>Innoculant (incl)</t>
  </si>
  <si>
    <t>5. Equipment, Buildings, and Land (V)</t>
  </si>
  <si>
    <t>4. Insecticide and Fungicide (IV)</t>
  </si>
  <si>
    <r>
      <t xml:space="preserve">Fill in highlighted are for </t>
    </r>
    <r>
      <rPr>
        <b/>
        <sz val="9"/>
        <rFont val="Arial"/>
        <family val="2"/>
      </rPr>
      <t>$/acre</t>
    </r>
    <r>
      <rPr>
        <sz val="9"/>
        <rFont val="Arial"/>
        <family val="2"/>
      </rPr>
      <t xml:space="preserve"> </t>
    </r>
    <r>
      <rPr>
        <b/>
        <sz val="9"/>
        <rFont val="Arial"/>
        <family val="2"/>
      </rPr>
      <t>for the Insecticide</t>
    </r>
    <r>
      <rPr>
        <sz val="9"/>
        <rFont val="Arial"/>
        <family val="2"/>
      </rPr>
      <t xml:space="preserve"> for desired crops</t>
    </r>
  </si>
  <si>
    <r>
      <t xml:space="preserve">Fill in highlighted area for </t>
    </r>
    <r>
      <rPr>
        <b/>
        <sz val="9"/>
        <rFont val="Arial"/>
        <family val="2"/>
      </rPr>
      <t>S/acre for the Fungicide</t>
    </r>
    <r>
      <rPr>
        <sz val="9"/>
        <rFont val="Arial"/>
        <family val="2"/>
      </rPr>
      <t xml:space="preserve"> for desired crops</t>
    </r>
  </si>
  <si>
    <r>
      <t>Fill in highlighted area for the</t>
    </r>
    <r>
      <rPr>
        <b/>
        <sz val="9"/>
        <rFont val="Arial"/>
        <family val="2"/>
      </rPr>
      <t xml:space="preserve"> $/acre</t>
    </r>
    <r>
      <rPr>
        <sz val="9"/>
        <rFont val="Arial"/>
        <family val="2"/>
      </rPr>
      <t xml:space="preserve"> </t>
    </r>
    <r>
      <rPr>
        <b/>
        <sz val="9"/>
        <rFont val="Arial"/>
        <family val="2"/>
      </rPr>
      <t>of the Herbicide</t>
    </r>
    <r>
      <rPr>
        <sz val="9"/>
        <rFont val="Arial"/>
        <family val="2"/>
      </rPr>
      <t xml:space="preserve"> for desired crops</t>
    </r>
  </si>
  <si>
    <r>
      <t xml:space="preserve">Fill in highlighted area for the </t>
    </r>
    <r>
      <rPr>
        <b/>
        <sz val="9"/>
        <rFont val="Arial"/>
        <family val="2"/>
      </rPr>
      <t>$/acre</t>
    </r>
    <r>
      <rPr>
        <sz val="9"/>
        <rFont val="Arial"/>
        <family val="2"/>
      </rPr>
      <t xml:space="preserve"> </t>
    </r>
    <r>
      <rPr>
        <b/>
        <sz val="9"/>
        <rFont val="Arial"/>
        <family val="2"/>
      </rPr>
      <t>of the Seed Treatment</t>
    </r>
    <r>
      <rPr>
        <sz val="9"/>
        <rFont val="Arial"/>
        <family val="2"/>
      </rPr>
      <t xml:space="preserve"> and/or innoculant for desired crops</t>
    </r>
  </si>
  <si>
    <r>
      <t xml:space="preserve">Fill in the highlighted area under </t>
    </r>
    <r>
      <rPr>
        <b/>
        <sz val="9"/>
        <rFont val="Arial"/>
        <family val="2"/>
      </rPr>
      <t>Item with a Discription</t>
    </r>
    <r>
      <rPr>
        <sz val="9"/>
        <rFont val="Arial"/>
        <family val="2"/>
      </rPr>
      <t xml:space="preserve"> of the item</t>
    </r>
  </si>
  <si>
    <r>
      <t xml:space="preserve">Fill in the highlighted box for </t>
    </r>
    <r>
      <rPr>
        <b/>
        <sz val="9"/>
        <rFont val="Arial"/>
        <family val="2"/>
      </rPr>
      <t>Farm Size in Acres</t>
    </r>
  </si>
  <si>
    <r>
      <t xml:space="preserve">Fill in the highligted box for </t>
    </r>
    <r>
      <rPr>
        <b/>
        <sz val="9"/>
        <rFont val="Arial"/>
        <family val="2"/>
      </rPr>
      <t>Land Investment Cost in $</t>
    </r>
  </si>
  <si>
    <r>
      <t xml:space="preserve">Fill in highlighted box for </t>
    </r>
    <r>
      <rPr>
        <b/>
        <sz val="9"/>
        <rFont val="Arial"/>
        <family val="2"/>
      </rPr>
      <t>Operation Interest in %</t>
    </r>
  </si>
  <si>
    <r>
      <t xml:space="preserve">Fill in highlighted box for </t>
    </r>
    <r>
      <rPr>
        <b/>
        <sz val="9"/>
        <rFont val="Arial"/>
        <family val="2"/>
      </rPr>
      <t>Fixed Rate of Interest in %</t>
    </r>
  </si>
  <si>
    <r>
      <t xml:space="preserve">Fill in the highlighted are under </t>
    </r>
    <r>
      <rPr>
        <b/>
        <sz val="9"/>
        <rFont val="Arial"/>
        <family val="2"/>
      </rPr>
      <t>Fuel (L/ac)</t>
    </r>
    <r>
      <rPr>
        <sz val="9"/>
        <rFont val="Arial"/>
        <family val="2"/>
      </rPr>
      <t xml:space="preserve"> for the desired crops</t>
    </r>
  </si>
  <si>
    <r>
      <t xml:space="preserve">Fill in highlighted area under </t>
    </r>
    <r>
      <rPr>
        <b/>
        <sz val="9"/>
        <rFont val="Arial"/>
        <family val="2"/>
      </rPr>
      <t xml:space="preserve">Repairs, License, and Insurance in $/ac </t>
    </r>
    <r>
      <rPr>
        <sz val="9"/>
        <rFont val="Arial"/>
        <family val="2"/>
      </rPr>
      <t>for the desired crops</t>
    </r>
  </si>
  <si>
    <r>
      <t xml:space="preserve">Fill in highlighted box for </t>
    </r>
    <r>
      <rPr>
        <b/>
        <sz val="9"/>
        <rFont val="Arial"/>
        <family val="2"/>
      </rPr>
      <t>$/L of diesel</t>
    </r>
  </si>
  <si>
    <t xml:space="preserve">Automobile - Gas </t>
  </si>
  <si>
    <t xml:space="preserve">Automobile - Repair, Insur., Lic. </t>
  </si>
  <si>
    <t>Buildings Repairs</t>
  </si>
  <si>
    <t>Buildings Insurance</t>
  </si>
  <si>
    <t>Small Tools</t>
  </si>
  <si>
    <t>Accounting, Legal, Office</t>
  </si>
  <si>
    <t>180hp Tractor FWA</t>
  </si>
  <si>
    <t>80hp Tractor FEL</t>
  </si>
  <si>
    <t>45ft HD Cultivator</t>
  </si>
  <si>
    <t>24ft Tandem Disk</t>
  </si>
  <si>
    <t xml:space="preserve">40ft Air Drill &amp; Cart </t>
  </si>
  <si>
    <t xml:space="preserve">60ft Heavy Harrow </t>
  </si>
  <si>
    <t>SP Combine</t>
  </si>
  <si>
    <t>4t Tandem Truck</t>
  </si>
  <si>
    <t>50000bu Storage</t>
  </si>
  <si>
    <t>Aeration Fans</t>
  </si>
  <si>
    <t>3t Truck</t>
  </si>
  <si>
    <t>Half Ton Truck</t>
  </si>
  <si>
    <t>Fuel Storage</t>
  </si>
  <si>
    <t>Water Tank(2000G)</t>
  </si>
  <si>
    <t>SP Swather</t>
  </si>
  <si>
    <t>3Pt Hitch</t>
  </si>
  <si>
    <t>Alfalfa Establishment - no cover crop</t>
  </si>
  <si>
    <r>
      <t>Fill in the highlighted area under</t>
    </r>
    <r>
      <rPr>
        <b/>
        <sz val="9"/>
        <rFont val="Arial"/>
        <family val="2"/>
      </rPr>
      <t xml:space="preserve"> Total $</t>
    </r>
    <r>
      <rPr>
        <sz val="9"/>
        <rFont val="Arial"/>
        <family val="2"/>
      </rPr>
      <t xml:space="preserve"> for the desired crops</t>
    </r>
  </si>
  <si>
    <t>Total $</t>
  </si>
  <si>
    <t>RATE:</t>
  </si>
  <si>
    <r>
      <t>Fill in the highlighted box under Other Irrigation Costs for</t>
    </r>
    <r>
      <rPr>
        <b/>
        <sz val="9"/>
        <rFont val="Arial"/>
        <family val="2"/>
      </rPr>
      <t xml:space="preserve"> Irrigated Acres </t>
    </r>
    <r>
      <rPr>
        <sz val="9"/>
        <rFont val="Arial"/>
        <family val="2"/>
      </rPr>
      <t>in the field</t>
    </r>
    <r>
      <rPr>
        <b/>
        <sz val="9"/>
        <rFont val="Arial"/>
        <family val="2"/>
      </rPr>
      <t xml:space="preserve"> </t>
    </r>
  </si>
  <si>
    <r>
      <t xml:space="preserve">Fill in the highlighted area for </t>
    </r>
    <r>
      <rPr>
        <b/>
        <sz val="9"/>
        <rFont val="Arial"/>
        <family val="2"/>
      </rPr>
      <t>Target Yield</t>
    </r>
    <r>
      <rPr>
        <sz val="9"/>
        <rFont val="Arial"/>
        <family val="2"/>
      </rPr>
      <t xml:space="preserve"> for desired crops</t>
    </r>
  </si>
  <si>
    <r>
      <t xml:space="preserve">Fill in the highlighted area for </t>
    </r>
    <r>
      <rPr>
        <b/>
        <sz val="9"/>
        <rFont val="Arial"/>
        <family val="2"/>
      </rPr>
      <t>Current Price</t>
    </r>
    <r>
      <rPr>
        <sz val="9"/>
        <rFont val="Arial"/>
        <family val="2"/>
      </rPr>
      <t xml:space="preserve"> for desired crops </t>
    </r>
  </si>
  <si>
    <t>Rate:</t>
  </si>
  <si>
    <r>
      <t xml:space="preserve">Fill in the highlighted box under SCIC Premium $/ac with the </t>
    </r>
    <r>
      <rPr>
        <b/>
        <sz val="9"/>
        <rFont val="Arial"/>
        <family val="2"/>
      </rPr>
      <t>Rate for % Coverage</t>
    </r>
  </si>
  <si>
    <t>Premium</t>
  </si>
  <si>
    <r>
      <t xml:space="preserve">Fill in the highlighted box for </t>
    </r>
    <r>
      <rPr>
        <b/>
        <sz val="9"/>
        <rFont val="Arial"/>
        <family val="2"/>
      </rPr>
      <t>Hale Insurance Rate in %</t>
    </r>
  </si>
  <si>
    <t>Fertilizer: N 46-0-0</t>
  </si>
  <si>
    <t>Establishment year costs (p.19) over 4 years of production are not included in budget.</t>
  </si>
  <si>
    <r>
      <t xml:space="preserve">Fill in the highlighted area under </t>
    </r>
    <r>
      <rPr>
        <b/>
        <sz val="9"/>
        <rFont val="Arial"/>
        <family val="2"/>
      </rPr>
      <t>Life Yrs</t>
    </r>
    <r>
      <rPr>
        <sz val="9"/>
        <rFont val="Arial"/>
        <family val="2"/>
      </rPr>
      <t xml:space="preserve"> of each item, </t>
    </r>
    <r>
      <rPr>
        <u/>
        <sz val="9"/>
        <rFont val="Arial"/>
        <family val="2"/>
      </rPr>
      <t xml:space="preserve">value must be at least 1 </t>
    </r>
  </si>
  <si>
    <t>be at least 1.</t>
  </si>
  <si>
    <r>
      <t xml:space="preserve">Fill in the highlighted area under </t>
    </r>
    <r>
      <rPr>
        <b/>
        <sz val="9"/>
        <rFont val="Arial"/>
        <family val="2"/>
      </rPr>
      <t>Years of Use</t>
    </r>
    <r>
      <rPr>
        <sz val="9"/>
        <rFont val="Arial"/>
        <family val="2"/>
      </rPr>
      <t xml:space="preserve"> for each piece of equipment for the desired crops, </t>
    </r>
    <r>
      <rPr>
        <u/>
        <sz val="9"/>
        <rFont val="Arial"/>
        <family val="2"/>
      </rPr>
      <t xml:space="preserve">value must </t>
    </r>
  </si>
  <si>
    <t>11-52-0</t>
  </si>
  <si>
    <t>Innoculant/ Cruiser Maxx Pulse</t>
  </si>
  <si>
    <t>Burnoff Glyphosate/Heat</t>
  </si>
  <si>
    <t>Burnoff Glyphosate/Authority</t>
  </si>
  <si>
    <t>Traxos/Octane</t>
  </si>
  <si>
    <t>Liberty</t>
  </si>
  <si>
    <t>Buctril M</t>
  </si>
  <si>
    <t>Edge; Basagran; Reglone</t>
  </si>
  <si>
    <t>Tilt</t>
  </si>
  <si>
    <t>Priaxor</t>
  </si>
  <si>
    <t>SP Sprayer</t>
  </si>
  <si>
    <t>(J) soil</t>
  </si>
  <si>
    <t>҉  10 year average crop water use determined from seasonal evapotranspiration from Outlook, Saskatchewan</t>
  </si>
  <si>
    <r>
      <t xml:space="preserve">Total seasonal crop water use: 300-400mm; avg. 337mm </t>
    </r>
    <r>
      <rPr>
        <sz val="9"/>
        <rFont val="Calibri"/>
        <family val="2"/>
      </rPr>
      <t>҉</t>
    </r>
  </si>
  <si>
    <t xml:space="preserve">Crop insurance </t>
  </si>
  <si>
    <r>
      <t>AC Andrew and Sadash are high yielding varieties with a good lodging rating. See ICDC's</t>
    </r>
    <r>
      <rPr>
        <b/>
        <sz val="9"/>
        <rFont val="Arial"/>
        <family val="2"/>
      </rPr>
      <t xml:space="preserve"> 'Crop Varieties for Irrigation'. </t>
    </r>
  </si>
  <si>
    <r>
      <t>Apply 120-135 lb/ac N and 30-45 lb/ac P</t>
    </r>
    <r>
      <rPr>
        <vertAlign val="subscript"/>
        <sz val="9"/>
        <rFont val="Arial"/>
        <family val="2"/>
      </rPr>
      <t>2</t>
    </r>
    <r>
      <rPr>
        <sz val="9"/>
        <rFont val="Arial"/>
        <family val="2"/>
      </rPr>
      <t>O</t>
    </r>
    <r>
      <rPr>
        <vertAlign val="subscript"/>
        <sz val="9"/>
        <rFont val="Arial"/>
        <family val="2"/>
      </rPr>
      <t>5</t>
    </r>
    <r>
      <rPr>
        <sz val="9"/>
        <rFont val="Arial"/>
        <family val="2"/>
      </rPr>
      <t xml:space="preserve">.  </t>
    </r>
  </si>
  <si>
    <r>
      <t>Low protein soft wheat production requires a balance between water and nitrogen. Apply 130-140 lb/ac N, 30-40 lb/ac P</t>
    </r>
    <r>
      <rPr>
        <vertAlign val="subscript"/>
        <sz val="9"/>
        <rFont val="Arial"/>
        <family val="2"/>
      </rPr>
      <t>2</t>
    </r>
    <r>
      <rPr>
        <sz val="9"/>
        <rFont val="Arial"/>
        <family val="2"/>
      </rPr>
      <t>O</t>
    </r>
    <r>
      <rPr>
        <vertAlign val="subscript"/>
        <sz val="9"/>
        <rFont val="Arial"/>
        <family val="2"/>
      </rPr>
      <t xml:space="preserve">5 </t>
    </r>
    <r>
      <rPr>
        <sz val="9"/>
        <rFont val="Arial"/>
        <family val="2"/>
      </rPr>
      <t>and 15-20 lb/ac K2O. A soil test will give recommendations for fertilizer application based on soil nutrient levels and crop needs.</t>
    </r>
  </si>
  <si>
    <r>
      <t>Apply 80-90 lb/ac N, 25-20 lb/ac P</t>
    </r>
    <r>
      <rPr>
        <vertAlign val="subscript"/>
        <sz val="9"/>
        <rFont val="Arial"/>
        <family val="2"/>
      </rPr>
      <t>2</t>
    </r>
    <r>
      <rPr>
        <sz val="9"/>
        <rFont val="Arial"/>
        <family val="2"/>
      </rPr>
      <t>O</t>
    </r>
    <r>
      <rPr>
        <vertAlign val="subscript"/>
        <sz val="9"/>
        <rFont val="Arial"/>
        <family val="2"/>
      </rPr>
      <t xml:space="preserve">5 </t>
    </r>
    <r>
      <rPr>
        <sz val="9"/>
        <rFont val="Arial"/>
        <family val="2"/>
      </rPr>
      <t>and 15-20 lb/ac K2O.</t>
    </r>
  </si>
  <si>
    <r>
      <t xml:space="preserve">CDC Copeland and Newdale are 2-row varieties with good lodging resistance and high yield. Six-row Legacy has  good lodging ratings and high yield.  Two-row varieties are more likely to be selected, but six row varieties will resist disease better in the humid irrigated crop.  See ICDC's </t>
    </r>
    <r>
      <rPr>
        <b/>
        <sz val="9"/>
        <rFont val="Arial"/>
        <family val="2"/>
      </rPr>
      <t>'Crop Varieties for Irrigation'</t>
    </r>
    <r>
      <rPr>
        <sz val="9"/>
        <rFont val="Arial"/>
        <family val="2"/>
      </rPr>
      <t xml:space="preserve"> publication and variety recommendations of Candian Malting Barley Technical Centre.</t>
    </r>
  </si>
  <si>
    <t>MILLING OATS</t>
  </si>
  <si>
    <r>
      <t xml:space="preserve">Alston(6-row) has good lodging resistance and high yield.  Champion and CDC Austenson are two row varieties with good lodging resistance.  Choose a variety on the basis of yield, lodging and resistance to diseases.  See ICDC's </t>
    </r>
    <r>
      <rPr>
        <b/>
        <sz val="9"/>
        <rFont val="Arial"/>
        <family val="2"/>
      </rPr>
      <t>'Crop Varieties for Irrigation</t>
    </r>
    <r>
      <rPr>
        <sz val="9"/>
        <rFont val="Arial"/>
        <family val="2"/>
      </rPr>
      <t>'.</t>
    </r>
  </si>
  <si>
    <t xml:space="preserve">Crop insurance  </t>
  </si>
  <si>
    <t>Irrigated oat fertility recommendations have not been established, but oats do not respond strongly to nitrogen and are prone to lodging with increased nitrogen rates.   Oats perform well on terminated alfalfa stubble with minimal fertilization.</t>
  </si>
  <si>
    <t xml:space="preserve">Irrigation scheduling and recommendations have not been developed for Saskatchewan. However, oats are known to respond well to additional moisture with high yields.  </t>
  </si>
  <si>
    <r>
      <t>Apply 145-160 lb/ac N and 30-40 lb/ac P</t>
    </r>
    <r>
      <rPr>
        <vertAlign val="subscript"/>
        <sz val="9"/>
        <rFont val="Arial"/>
        <family val="2"/>
      </rPr>
      <t>2</t>
    </r>
    <r>
      <rPr>
        <sz val="9"/>
        <rFont val="Arial"/>
        <family val="2"/>
      </rPr>
      <t>O</t>
    </r>
    <r>
      <rPr>
        <vertAlign val="subscript"/>
        <sz val="9"/>
        <rFont val="Arial"/>
        <family val="2"/>
      </rPr>
      <t>5.</t>
    </r>
    <r>
      <rPr>
        <sz val="9"/>
        <rFont val="Arial"/>
        <family val="2"/>
      </rPr>
      <t xml:space="preserve">   A soil test is recommended for fertilizer application based on soil nutrient levels and crop needs.  Sulphate fertilization may be required if fall or spring soil conditions are conducive to leaching.</t>
    </r>
  </si>
  <si>
    <t xml:space="preserve">The active root zone of canola is 1.0 metre.  Maintain the soil water content at or above 50% field capacity.†   </t>
  </si>
  <si>
    <t>Critical irrigation period extends from the late vegetative stage through flowering to initial seed ripening.</t>
  </si>
  <si>
    <r>
      <t xml:space="preserve">Total seasonal crop water use: 250-350; avg. 271 mm  </t>
    </r>
    <r>
      <rPr>
        <sz val="9"/>
        <rFont val="Calibri"/>
        <family val="2"/>
      </rPr>
      <t>҉</t>
    </r>
  </si>
  <si>
    <r>
      <t xml:space="preserve">Total seasonal crop water use: 350-450mm; avg. 372 mm  </t>
    </r>
    <r>
      <rPr>
        <sz val="9"/>
        <rFont val="Calibri"/>
        <family val="2"/>
      </rPr>
      <t>҉</t>
    </r>
  </si>
  <si>
    <t>Irrigation scheduling and recommendation have not yet been developed for Saskatchewan. Critical watering period is between flowering and pod fill.</t>
  </si>
  <si>
    <t>Innoculant/Cruiser Beans(incl)</t>
  </si>
  <si>
    <r>
      <t>Inoculant</t>
    </r>
    <r>
      <rPr>
        <b/>
        <sz val="9"/>
        <rFont val="Arial"/>
        <family val="2"/>
      </rPr>
      <t>-</t>
    </r>
    <r>
      <rPr>
        <sz val="9"/>
        <rFont val="Arial"/>
        <family val="2"/>
      </rPr>
      <t xml:space="preserve"> Soybeans require a specific species of rhizobia not native to Saskatchewan soil. Double inoculation is recommended on new fields.                                                                                                                                                          Nitrogen-Soybean are not as efficient as other legumes at nitrogen fixation.If plants start yellowing around flowering consider a top-dress application of (40 – 50 lbs/ac N)                                                                                                                                                                                                                                  Phosphate- Do not exceed 20 lbs/ac P2O5 seed placed phosphorus in solid seeded production. Higher rates need to be side banded.</t>
    </r>
  </si>
  <si>
    <r>
      <t>Apply 90-100 lb/ac N and30-35 lb/ac P</t>
    </r>
    <r>
      <rPr>
        <vertAlign val="subscript"/>
        <sz val="9"/>
        <rFont val="Arial"/>
        <family val="2"/>
      </rPr>
      <t>2</t>
    </r>
    <r>
      <rPr>
        <sz val="9"/>
        <rFont val="Arial"/>
        <family val="2"/>
      </rPr>
      <t>O</t>
    </r>
    <r>
      <rPr>
        <vertAlign val="subscript"/>
        <sz val="9"/>
        <rFont val="Arial"/>
        <family val="2"/>
      </rPr>
      <t>5.</t>
    </r>
    <r>
      <rPr>
        <sz val="9"/>
        <rFont val="Arial"/>
        <family val="2"/>
      </rPr>
      <t xml:space="preserve"> </t>
    </r>
  </si>
  <si>
    <t xml:space="preserve">The active root zone of flax is 1.0 metres.  Maintain the soil water content at or above 50% field capacity.†   </t>
  </si>
  <si>
    <t>The critical irrigation period extends from flowering through to the initiation of seed ripening.  The scheduling goal of flax is to mainatain adequate soil moisture to extend flowering and ensure that all flowers develop seed.  Irrigation operations must end by the second week of August to reach maturity.</t>
  </si>
  <si>
    <r>
      <t xml:space="preserve">Total seasonal crop water use: 350-450; avg. 372 mm  </t>
    </r>
    <r>
      <rPr>
        <sz val="9"/>
        <rFont val="Calibri"/>
        <family val="2"/>
      </rPr>
      <t>҉</t>
    </r>
  </si>
  <si>
    <r>
      <t xml:space="preserve">Total seasonal crop water use: 250-350 mm; avg. 300 mm  </t>
    </r>
    <r>
      <rPr>
        <sz val="9"/>
        <rFont val="Calibri"/>
        <family val="2"/>
      </rPr>
      <t>҉</t>
    </r>
  </si>
  <si>
    <t>Seed Treatment/ inoculant</t>
  </si>
  <si>
    <r>
      <t>Fababean fixes a large amount of nitrogen.  Inoculate with a fababean inoculant. Apply 40-50 lb/ac P</t>
    </r>
    <r>
      <rPr>
        <vertAlign val="subscript"/>
        <sz val="9"/>
        <rFont val="Arial"/>
        <family val="2"/>
      </rPr>
      <t>2</t>
    </r>
    <r>
      <rPr>
        <sz val="9"/>
        <rFont val="Arial"/>
        <family val="2"/>
      </rPr>
      <t>O</t>
    </r>
    <r>
      <rPr>
        <vertAlign val="subscript"/>
        <sz val="9"/>
        <rFont val="Arial"/>
        <family val="2"/>
      </rPr>
      <t>5.</t>
    </r>
    <r>
      <rPr>
        <sz val="9"/>
        <rFont val="Arial"/>
        <family val="2"/>
      </rPr>
      <t xml:space="preserve"> A soil test will give recommendations for fertilizer application based on soil nutrient levels and crop needs.  </t>
    </r>
  </si>
  <si>
    <r>
      <t xml:space="preserve">Total seasonal crop water use: 250-350 mm; avg.300 mm </t>
    </r>
    <r>
      <rPr>
        <sz val="9"/>
        <rFont val="Calibri"/>
        <family val="2"/>
      </rPr>
      <t>҉</t>
    </r>
  </si>
  <si>
    <r>
      <t>Inoculate with a lentil inoculant. Apply 30 lb/ac P</t>
    </r>
    <r>
      <rPr>
        <vertAlign val="subscript"/>
        <sz val="9"/>
        <rFont val="Arial"/>
        <family val="2"/>
      </rPr>
      <t>2</t>
    </r>
    <r>
      <rPr>
        <sz val="9"/>
        <rFont val="Arial"/>
        <family val="2"/>
      </rPr>
      <t>O</t>
    </r>
    <r>
      <rPr>
        <vertAlign val="subscript"/>
        <sz val="9"/>
        <rFont val="Arial"/>
        <family val="2"/>
      </rPr>
      <t>5</t>
    </r>
    <r>
      <rPr>
        <sz val="9"/>
        <rFont val="Arial"/>
        <family val="2"/>
      </rPr>
      <t xml:space="preserve">. Use a soil test for field specific fertilizer application based on soil nutrient levels and crop needs. Lentil has a strong association with mychoriza to supplement P and micronutrient uptake.  </t>
    </r>
  </si>
  <si>
    <t>* May require 5lb./ac of zinc</t>
  </si>
  <si>
    <r>
      <t xml:space="preserve">Select a canola variety that is resistant to blackleg and resistant to lodging.  Refer toICDC's </t>
    </r>
    <r>
      <rPr>
        <b/>
        <sz val="9"/>
        <rFont val="Arial"/>
        <family val="2"/>
      </rPr>
      <t>"Crop Varieties for Irrigation"</t>
    </r>
    <r>
      <rPr>
        <sz val="9"/>
        <rFont val="Arial"/>
        <family val="2"/>
      </rPr>
      <t xml:space="preserve"> for production data specific to irrigation in Saskatchewan.</t>
    </r>
  </si>
  <si>
    <r>
      <t>Select a low corn heat unit (</t>
    </r>
    <r>
      <rPr>
        <b/>
        <sz val="9"/>
        <rFont val="Arial"/>
        <family val="2"/>
      </rPr>
      <t>CHU</t>
    </r>
    <r>
      <rPr>
        <sz val="9"/>
        <rFont val="Arial"/>
        <family val="2"/>
      </rPr>
      <t xml:space="preserve">) and early maturing variety. Soybean maturity is determined by photosensativity and the earliest maturing type is considered a </t>
    </r>
    <r>
      <rPr>
        <b/>
        <sz val="9"/>
        <rFont val="Arial"/>
        <family val="2"/>
      </rPr>
      <t>000</t>
    </r>
    <r>
      <rPr>
        <sz val="9"/>
        <rFont val="Arial"/>
        <family val="2"/>
      </rPr>
      <t xml:space="preserve"> variety which is most suitable for Saskatchewan. </t>
    </r>
    <r>
      <rPr>
        <b/>
        <sz val="9"/>
        <rFont val="Arial"/>
        <family val="2"/>
      </rPr>
      <t>2300 to 2400 CHU</t>
    </r>
    <r>
      <rPr>
        <sz val="9"/>
        <rFont val="Arial"/>
        <family val="2"/>
      </rPr>
      <t xml:space="preserve"> is considered low. Refer to ICDC's</t>
    </r>
    <r>
      <rPr>
        <b/>
        <sz val="9"/>
        <rFont val="Arial"/>
        <family val="2"/>
      </rPr>
      <t xml:space="preserve"> "Crop Varieties for Irrigation"</t>
    </r>
    <r>
      <rPr>
        <sz val="9"/>
        <rFont val="Arial"/>
        <family val="2"/>
      </rPr>
      <t xml:space="preserve"> for production data specific to irrigation in Saskatchewan.</t>
    </r>
  </si>
  <si>
    <r>
      <t>Prairie Thunder and CDC Bethune are high yielding with good lodging resistance.  Refer to ICDC's</t>
    </r>
    <r>
      <rPr>
        <b/>
        <sz val="9"/>
        <rFont val="Arial"/>
        <family val="2"/>
      </rPr>
      <t xml:space="preserve"> "Crop Varieties for Irrigation"</t>
    </r>
    <r>
      <rPr>
        <sz val="9"/>
        <rFont val="Arial"/>
        <family val="2"/>
      </rPr>
      <t>.  Use certified seed or seed must be tested to be deemed free of GMO flax.</t>
    </r>
  </si>
  <si>
    <r>
      <t>Marketing prospects should guide variety choice. Florent is an early maturing variety with high yield potential and is suitable for food markets.  Snowbird is a small-seeded zero tannin variety suitable for feed markets and silage harvest. Malik is a large seeded tannin variety suitable for the export food market See ICDC's</t>
    </r>
    <r>
      <rPr>
        <b/>
        <sz val="9"/>
        <rFont val="Arial"/>
        <family val="2"/>
      </rPr>
      <t xml:space="preserve"> 'Crop Varieties for Irrigation'</t>
    </r>
    <r>
      <rPr>
        <sz val="9"/>
        <rFont val="Arial"/>
        <family val="2"/>
      </rPr>
      <t>.</t>
    </r>
  </si>
  <si>
    <r>
      <t>AC Island and Medicine Hat have improved plant structure and high yield potential.  'White Mountain' type pinto beans may receive a quality premium.  Choose an indeterminate short vine type plant for irrigated production. Refer to ICDC's</t>
    </r>
    <r>
      <rPr>
        <b/>
        <sz val="9"/>
        <rFont val="Arial"/>
        <family val="2"/>
      </rPr>
      <t xml:space="preserve"> 'Crop Varieties for Irrigation'</t>
    </r>
    <r>
      <rPr>
        <sz val="9"/>
        <rFont val="Arial"/>
        <family val="2"/>
      </rPr>
      <t xml:space="preserve">.  </t>
    </r>
  </si>
  <si>
    <r>
      <t>Inoculate with a dry bean inoculant.  Dry beans have a total soil and fertilizer N requirement of 80 to 90 lb/ac.  A soil test will give recommendations for fertilizer application based on soil nutrient levels and crop needs.  Apply 50-60 lb/ac N and 30-40 lb/ac P</t>
    </r>
    <r>
      <rPr>
        <vertAlign val="subscript"/>
        <sz val="9"/>
        <rFont val="Arial"/>
        <family val="2"/>
      </rPr>
      <t>2</t>
    </r>
    <r>
      <rPr>
        <sz val="9"/>
        <rFont val="Arial"/>
        <family val="2"/>
      </rPr>
      <t>O</t>
    </r>
    <r>
      <rPr>
        <vertAlign val="subscript"/>
        <sz val="9"/>
        <rFont val="Arial"/>
        <family val="2"/>
      </rPr>
      <t>5</t>
    </r>
    <r>
      <rPr>
        <sz val="9"/>
        <rFont val="Arial"/>
        <family val="2"/>
      </rPr>
      <t xml:space="preserve">. Dry beans may respond to the micronutrient zinc*, a soil test for micronutrients is recommended.  </t>
    </r>
  </si>
  <si>
    <r>
      <t xml:space="preserve">Total seasonal crop water use: 300-400mm; avg. 342 mm  </t>
    </r>
    <r>
      <rPr>
        <sz val="9"/>
        <rFont val="Calibri"/>
        <family val="2"/>
      </rPr>
      <t>҉</t>
    </r>
  </si>
  <si>
    <t>Fungicide seed treatment recommended.  Cereal on cereal will yield at least 15% less than cereal on broadleaf stubble, including silaged cereals.  Break from cereal for one year to get higher yields and reduce disease build-up. Spot &amp; net blotch can be severe in irrigated barley. May require an application of fungicide to control leaf disease</t>
  </si>
  <si>
    <t>Custom work (Silage)</t>
  </si>
  <si>
    <t>8 mm/day (Second cut)</t>
  </si>
  <si>
    <r>
      <t xml:space="preserve">Total seasonal crop water use: 400-500 mm; avg. 454 mm  </t>
    </r>
    <r>
      <rPr>
        <sz val="9"/>
        <rFont val="Calibri"/>
        <family val="2"/>
      </rPr>
      <t>҉</t>
    </r>
  </si>
  <si>
    <t>Establishment year costs (p. 19) over 5 years of production are not included in budget.</t>
  </si>
  <si>
    <t xml:space="preserve">Wild oat control is essential.  There are no registered herbicides to control volunteer cereals in oats, but seeding rate will effectively compete with wild oats.  Check recropping restrictions on residual wild oat herbicides. Oat is less susceptible to fusarium head blight than most cereals. </t>
  </si>
  <si>
    <t xml:space="preserve">Allow the canopy to dry between irrigation to reduce disease pressure and lodging.  Use a soil probe to check moisture.† </t>
  </si>
  <si>
    <r>
      <t>Inoculate with a pea inoculant. Apply 30 lb/ac P</t>
    </r>
    <r>
      <rPr>
        <vertAlign val="subscript"/>
        <sz val="9"/>
        <rFont val="Arial"/>
        <family val="2"/>
      </rPr>
      <t>2</t>
    </r>
    <r>
      <rPr>
        <sz val="9"/>
        <rFont val="Arial"/>
        <family val="2"/>
      </rPr>
      <t>O</t>
    </r>
    <r>
      <rPr>
        <vertAlign val="subscript"/>
        <sz val="9"/>
        <rFont val="Arial"/>
        <family val="2"/>
      </rPr>
      <t>5</t>
    </r>
    <r>
      <rPr>
        <sz val="9"/>
        <rFont val="Arial"/>
        <family val="2"/>
      </rPr>
      <t>. Use a soil test for field specific fertilizer application based on soil nutrient levels and crop needs. Peas have strong association with mychoriza to supplement P and micronutrient uptake.</t>
    </r>
  </si>
  <si>
    <t>Fertilizer: N  46-0-0</t>
  </si>
  <si>
    <t xml:space="preserve">Maintain soil moisture above 50% field capacity throughout the growing season. Use a soil probe to check moisture status.† </t>
  </si>
  <si>
    <t>When grazing corn, pregnant beef cows receive adequate levels of energy, protein and phosphorus. Supplementation of calcium, trace minerals and vitamins is essential when grazing corn. Four oz. of 3:1 mineral per day will generally satisfy these requirements. Consult a nutritionist to discuss your specific situation. Controlled grazing through the use of electric fence is essential to efficiently graze standing corn. Three day allocations work well to minimize wastage. Cows with free access to corn will graze the cobs first, putting them at risk of grain overload and rumen acidosis. Corn maturity at the time of a killing frost will also dictate grazing management. If corn maturity has progressed to fully dent stage and is moving into physiological maturity, paddock size should be restricted to less than 3 days grazing. Cattle should receive other forages to reduce onset of acidosis and grain overload.</t>
  </si>
  <si>
    <t>To select a corn variety for grazing, select an early-maturing silage corn variety.  Silage varieties are more palatable and better suited for grazing than grain corn varieties. Refer to the corn heat unit map on the SK Ministry website. Early seeding date is critical to ensuring crop receives adequate heat units for yield potential.</t>
  </si>
  <si>
    <t>Tasseling Stage: 5 mm/day</t>
  </si>
  <si>
    <t>Silking Stage: 6 mm/day</t>
  </si>
  <si>
    <t>Kernel Formation: 5 mm/day</t>
  </si>
  <si>
    <t xml:space="preserve">Maintain soil moisture above 50 % field capacity throughout the growing season. Use a soil probe to check moisture status.† </t>
  </si>
  <si>
    <t>Early weed control is essential. Early weed competition delays growth and decreases yield. Weed control up until inter-row closure (mid-July) is important.</t>
  </si>
  <si>
    <t>To select a corn variety for silage, choose a variety that is high yielding and reaches dent stage before frost damage. For corn heat unit map refer to the SK Ministry of Agriculture website. Early seeding date is critical to ensuring corn receives adequate heat units for yield potential.</t>
  </si>
  <si>
    <t xml:space="preserve">Hay moisture limits to prevent spoilage:  small square bale - 18%; round soft core - 17%;  round hard core - 16%. Storing for quality is just as important as harvesting for quality.  </t>
  </si>
  <si>
    <r>
      <t>For good quality alfalfa, cut at 10% flower. First cut late June or early July; second cut completed by Aug 15. Delaying a cut will set back the dates of subsequent cuts &amp; increase the chance of winter injury. To reduce the incidence of winter injury, the recommendation is to no cut alfalfa during the critical period of four to six weeks prior to the first killing frost of -5</t>
    </r>
    <r>
      <rPr>
        <vertAlign val="superscript"/>
        <sz val="9"/>
        <rFont val="Arial"/>
        <family val="2"/>
      </rPr>
      <t>o</t>
    </r>
    <r>
      <rPr>
        <sz val="9"/>
        <rFont val="Arial"/>
        <family val="2"/>
      </rPr>
      <t>C</t>
    </r>
  </si>
  <si>
    <t>Maintain soil moisture above 50% field capacity throughout the growing season. Use a soil probe to check moisture status.  Irrigate immediately following each cut. Irrigate to restore root zone to 100 % available moisture. Manage irrigations to ensure crop enters winter with 70% available moisture in the profile.</t>
  </si>
  <si>
    <t xml:space="preserve">Most of the crop's nitrogen needs are met by fixation, if properly inoculated. Phosphorus should be supplied annually or applied prior to establishment in large amounts. Fertilizer application is optimized with a disc bander or dribble band over broadcast application. Apply 50-75 lb/ac actual P annually. Increase this amount by two to three times if broadcast application is used. Potassium fertilizer can be broadcast supplied at a rate of 50-75 lb/ac actual K annually. Soil testing is recommended.  </t>
  </si>
  <si>
    <r>
      <t>For good quality alfalfa, cut at 10% flower.  First cut late June or early July; second cut completed by Aug 15. Delaying a cut will set back the dates of subsequent cuts &amp; increase the chance of winter injury. To reduce the incidence of winter injury, the recommendation is to no cut alfalfa during the critical period of four to six weeks prior to the first killing frost of -5</t>
    </r>
    <r>
      <rPr>
        <vertAlign val="superscript"/>
        <sz val="9"/>
        <rFont val="Arial"/>
        <family val="2"/>
      </rPr>
      <t>o</t>
    </r>
    <r>
      <rPr>
        <sz val="9"/>
        <rFont val="Arial"/>
        <family val="2"/>
      </rPr>
      <t>C</t>
    </r>
  </si>
  <si>
    <t>Maintain soil moisture above 50% field capacity throughout the growing season.  Use a soil probe to check soil moisture status.  Irrigate immediately following each cut. Irrigate to restore root zone to 100% available moisture. Manage irrigations to ensure crop enters winter with 70% available moisture in the profile.</t>
  </si>
  <si>
    <t>8" + 10"Grain Auger</t>
  </si>
  <si>
    <t>Fungicide seed treatment recommended. Wheat on wheat stubble will yield at least 15% less than wheat on broadleaf stubble due to disease build-up. Break from cereals for one year. Fusarium head blight is a concern on irrigation. Hard wheat is less susceptible than durum, but a fungicide application is recomended for control.</t>
  </si>
  <si>
    <t xml:space="preserve">Critical stages for moisture are tillering and flowering. Maintain soil at &gt;50% available moisture. Use a soil probe to check moisture status.†  Allow the canopy to dry between irrigations to minimize disease pressure and lodging. </t>
  </si>
  <si>
    <r>
      <t>Vesper VB, Unity, and CDC Utmost are wheat midge tolerant varieties. Vesper VB, 5604HR CL, and CDC Kernen are high yielding varieties. Carberry is resistant to fusarium head blight.  Select an irrigated variety on the basis of high yield, lodging resistance and disease resistance. See ICDC's '</t>
    </r>
    <r>
      <rPr>
        <b/>
        <sz val="9"/>
        <rFont val="Arial"/>
        <family val="2"/>
      </rPr>
      <t>Crop Varieties for Irrigation'.</t>
    </r>
  </si>
  <si>
    <r>
      <t>Durum can be downgraded due to piebald kernels. Sufficient N reduces the problem. Apply 140-165 lb/ac N and 30-40 lb/ac P</t>
    </r>
    <r>
      <rPr>
        <vertAlign val="subscript"/>
        <sz val="9"/>
        <rFont val="Arial"/>
        <family val="2"/>
      </rPr>
      <t>2</t>
    </r>
    <r>
      <rPr>
        <sz val="9"/>
        <rFont val="Arial"/>
        <family val="2"/>
      </rPr>
      <t>O</t>
    </r>
    <r>
      <rPr>
        <vertAlign val="subscript"/>
        <sz val="9"/>
        <rFont val="Arial"/>
        <family val="2"/>
      </rPr>
      <t>5</t>
    </r>
    <r>
      <rPr>
        <sz val="9"/>
        <rFont val="Arial"/>
        <family val="2"/>
      </rPr>
      <t>. A soil test will give recommendations for fertilizer application based on soil nutrient levels and crop needs.</t>
    </r>
  </si>
  <si>
    <t>Swath or  desiccate at a kernel moisture content of 30%. The kernel will dent with pressure. In some years the straw may still be green. Decide on the basis of grain firmness and colour. Durum is more susceptible to weathering and sprouting than hard wheat.</t>
  </si>
  <si>
    <t xml:space="preserve">Fungicide seed treatment recommended. Durum is more susceptible to fusarium head blight than other wheat classes.  Four year break between durum crops reduces risk and build-up of disease. Avoid planting durum on or near corn stubble.  Wheat on wheat stubble will yield at least 15% less than wheat on broadleaf stubble due to disease build-up. A fungicide application is recommended. Break from cereals for one year.  </t>
  </si>
  <si>
    <t>Fungicide seed treatment recommended. Wheat on wheat stubble will yield at least 15% less than wheat on broadleaf stubble due to disease build-up. Break from cereals for one year. CPS is less susceptible to fusarium head blight than durum. A fungicide application is recomended.</t>
  </si>
  <si>
    <t xml:space="preserve">Critical stages for moisture are at tillering at flowering. Maintain soil at &gt;50% available moisture. Allow the canopy to dry between irrigations to minimize disease pressure and lodging.  Use a soil probe to check moisture status.†  </t>
  </si>
  <si>
    <t xml:space="preserve">Fungicide seed treatment recommended. Wheat on wheat stubble will yield at least 15% less than wheat on broadleaf stubble due to disease build-up. Break from cereals for one year.  Soft wheat is more susceptible to fusarium head blight than hard wheat, but less susceptible than durum. A fungicide application is recommended. Avoid planting soft wheat on or near corn stubble. </t>
  </si>
  <si>
    <r>
      <t>Strongfield and Brigade are high yielding varieties with good lodging resistance. Durum varieties require more days to mature than other wheats. See ICDC's '</t>
    </r>
    <r>
      <rPr>
        <b/>
        <sz val="9"/>
        <rFont val="Arial"/>
        <family val="2"/>
      </rPr>
      <t>Crop Varieties for Irrigation'.</t>
    </r>
  </si>
  <si>
    <r>
      <t xml:space="preserve">Conquer is the only high yielding CPS midge tolerant variety. Select an irrigated variety on the basis of high yield, lodging resistance and disease resistance. See ICDC's </t>
    </r>
    <r>
      <rPr>
        <b/>
        <sz val="9"/>
        <rFont val="Arial"/>
        <family val="2"/>
      </rPr>
      <t>'Crop Varieties for Irrigation'.</t>
    </r>
  </si>
  <si>
    <r>
      <t>Yellow: Agassiz, CDC Centennial, Argus. Green: CDC Raezer.  High-yielding, lodging resistant varieties are recommended for irrigation.  See ICDC's</t>
    </r>
    <r>
      <rPr>
        <b/>
        <sz val="9"/>
        <rFont val="Arial"/>
        <family val="2"/>
      </rPr>
      <t xml:space="preserve"> 'Crop Varieties for Irrigation'</t>
    </r>
    <r>
      <rPr>
        <sz val="9"/>
        <rFont val="Arial"/>
        <family val="2"/>
      </rPr>
      <t>.</t>
    </r>
  </si>
  <si>
    <t>$/lb</t>
  </si>
  <si>
    <t xml:space="preserve">       SASKATCHEWAN  2016</t>
  </si>
  <si>
    <t>Burnoff Glyphosate/PrePass</t>
  </si>
  <si>
    <t xml:space="preserve">Cereals </t>
  </si>
  <si>
    <t>Pulses/Corn</t>
  </si>
  <si>
    <t>Flax/Peas</t>
  </si>
  <si>
    <t>Burnoff Glyphosate</t>
  </si>
  <si>
    <t>Apply 150-180 lb/ac N, 35-40 lb/ac P2O5 and 10-15 lb/ac K2O.  Spring banding of fertilizer prior to seeding is recommended.  Soil testing including micronutrients is recommended every 5 to 10 years. Fertility rates have not yet been established for Saskatchewan growing conditions.</t>
  </si>
  <si>
    <t>Apply 150-180 lb/ac N and 30-35 lb/ac P. Spring banding of fertilizer prior to seeding is recommended. If corn is planted on a field previously grazed, fertilizer recommendations are 75-80 lb/ac N, 0 lb/ac P and 10 lb/ac K. Sulfur application may be required. Soil testing including micronutrients is recommended every 5 to 10 years. Fertility requirements have not yet been established for Saskatchewan growing conditions.</t>
  </si>
  <si>
    <r>
      <t>Spring banding of fertilizer prior to seeding is recommended.  Apply 150-180 lb/ac N, 35-40 lb/ac P</t>
    </r>
    <r>
      <rPr>
        <vertAlign val="subscript"/>
        <sz val="9"/>
        <rFont val="Arial"/>
        <family val="2"/>
      </rPr>
      <t>2</t>
    </r>
    <r>
      <rPr>
        <sz val="9"/>
        <rFont val="Arial"/>
        <family val="2"/>
      </rPr>
      <t>O</t>
    </r>
    <r>
      <rPr>
        <vertAlign val="subscript"/>
        <sz val="9"/>
        <rFont val="Arial"/>
        <family val="2"/>
      </rPr>
      <t>5</t>
    </r>
    <r>
      <rPr>
        <sz val="9"/>
        <rFont val="Arial"/>
        <family val="2"/>
      </rPr>
      <t xml:space="preserve"> and 10-15 lb/ac K</t>
    </r>
    <r>
      <rPr>
        <vertAlign val="subscript"/>
        <sz val="9"/>
        <rFont val="Arial"/>
        <family val="2"/>
      </rPr>
      <t>2</t>
    </r>
    <r>
      <rPr>
        <sz val="9"/>
        <rFont val="Arial"/>
        <family val="2"/>
      </rPr>
      <t>O. Soil testing including micronutrients is recommended every 5 to 10 years. Fertility rates have not been established for Saskatchewan growing conditions.</t>
    </r>
  </si>
  <si>
    <t>Cut at about 3/4 milk line. Moisture content will be about 65 - 70%. Corn silage price is for silage already at the pit.  Price (adjusted to 65% moisture) of corn silage per tonne is based on the feed barley grain price times 11. Custom silaging, including silage harvesting, trucking, and packing is based on $12/tonne.</t>
  </si>
  <si>
    <t>Cut cereals at soft dough stage.  Moisture content 65 - 70%.  Barley silage is commonly priced on a per ton basis at 65% moisture, using the formula of feed barley grain price per bushel times a factor of 10.  Custom silaging, including silage harvesting, trucking, and packing is based on $12/tonne.</t>
  </si>
  <si>
    <t xml:space="preserve">             IRRIGATION ECONOMICS AND AGRONOMICS CALCULATOR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</si>
</sst>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7" formatCode="&quot;$&quot;#,##0.00_);\(&quot;$&quot;#,##0.00\)"/>
    <numFmt numFmtId="8" formatCode="&quot;$&quot;#,##0.00_);[Red]\(&quot;$&quot;#,##0.00\)"/>
    <numFmt numFmtId="164" formatCode="0.0"/>
    <numFmt numFmtId="165" formatCode="0.0%"/>
    <numFmt numFmtId="166" formatCode="&quot;$&quot;#,##0"/>
    <numFmt numFmtId="167" formatCode="&quot;$&quot;#,##0.00"/>
    <numFmt numFmtId="168" formatCode="&quot;$&quot;#,##0.0_);\(&quot;$&quot;#,##0.0\)"/>
  </numFmts>
  <fonts count="36" x14ac:knownFonts="1">
    <font>
      <sz val="10"/>
      <name val="Arial"/>
    </font>
    <font>
      <b/>
      <sz val="18"/>
      <name val="Arial"/>
      <family val="2"/>
    </font>
    <font>
      <b/>
      <sz val="12"/>
      <name val="Arial"/>
      <family val="2"/>
    </font>
    <font>
      <b/>
      <sz val="14"/>
      <name val="Arial"/>
      <family val="2"/>
    </font>
    <font>
      <sz val="14"/>
      <name val="Arial"/>
      <family val="2"/>
    </font>
    <font>
      <b/>
      <i/>
      <sz val="14"/>
      <name val="Arial"/>
      <family val="2"/>
    </font>
    <font>
      <b/>
      <sz val="10"/>
      <name val="Arial"/>
      <family val="2"/>
    </font>
    <font>
      <b/>
      <i/>
      <sz val="10"/>
      <name val="Arial"/>
      <family val="2"/>
    </font>
    <font>
      <sz val="12"/>
      <name val="Arial"/>
      <family val="2"/>
    </font>
    <font>
      <b/>
      <sz val="8"/>
      <name val="Arial"/>
      <family val="2"/>
    </font>
    <font>
      <sz val="8"/>
      <name val="Arial"/>
      <family val="2"/>
    </font>
    <font>
      <b/>
      <i/>
      <sz val="8"/>
      <name val="Arial"/>
      <family val="2"/>
    </font>
    <font>
      <b/>
      <i/>
      <sz val="12"/>
      <name val="Arial"/>
      <family val="2"/>
    </font>
    <font>
      <sz val="10"/>
      <name val="Arial"/>
      <family val="2"/>
    </font>
    <font>
      <b/>
      <sz val="10"/>
      <name val="Arial"/>
      <family val="2"/>
    </font>
    <font>
      <b/>
      <sz val="12"/>
      <name val="Arial"/>
      <family val="2"/>
    </font>
    <font>
      <sz val="10"/>
      <name val="Arial"/>
      <family val="2"/>
    </font>
    <font>
      <u/>
      <sz val="9"/>
      <color indexed="12"/>
      <name val="Arial"/>
      <family val="2"/>
    </font>
    <font>
      <b/>
      <i/>
      <sz val="10"/>
      <name val="Arial"/>
      <family val="2"/>
    </font>
    <font>
      <sz val="9"/>
      <name val="Arial"/>
      <family val="2"/>
    </font>
    <font>
      <u/>
      <sz val="9"/>
      <name val="Arial"/>
      <family val="2"/>
    </font>
    <font>
      <sz val="9"/>
      <name val="Arial"/>
      <family val="2"/>
    </font>
    <font>
      <b/>
      <sz val="9"/>
      <name val="Arial"/>
      <family val="2"/>
    </font>
    <font>
      <b/>
      <sz val="9"/>
      <name val="Arial"/>
      <family val="2"/>
    </font>
    <font>
      <sz val="12"/>
      <name val="Arial"/>
      <family val="2"/>
    </font>
    <font>
      <b/>
      <sz val="11"/>
      <name val="Arial"/>
      <family val="2"/>
    </font>
    <font>
      <b/>
      <sz val="14"/>
      <name val="Arial"/>
      <family val="2"/>
    </font>
    <font>
      <vertAlign val="superscript"/>
      <sz val="9"/>
      <name val="Arial"/>
      <family val="2"/>
    </font>
    <font>
      <sz val="9"/>
      <name val="Estrangelo Edessa"/>
      <family val="4"/>
      <charset val="1"/>
    </font>
    <font>
      <vertAlign val="subscript"/>
      <sz val="9"/>
      <name val="Arial"/>
      <family val="2"/>
    </font>
    <font>
      <sz val="9"/>
      <color indexed="10"/>
      <name val="Arial"/>
      <family val="2"/>
    </font>
    <font>
      <sz val="6"/>
      <name val="Arial"/>
      <family val="2"/>
    </font>
    <font>
      <sz val="10"/>
      <name val="Arial"/>
      <family val="2"/>
    </font>
    <font>
      <b/>
      <u/>
      <sz val="9"/>
      <name val="Arial"/>
      <family val="2"/>
    </font>
    <font>
      <sz val="10"/>
      <name val="Calibri"/>
      <family val="2"/>
    </font>
    <font>
      <sz val="9"/>
      <name val="Calibri"/>
      <family val="2"/>
    </font>
  </fonts>
  <fills count="14">
    <fill>
      <patternFill patternType="none"/>
    </fill>
    <fill>
      <patternFill patternType="gray125"/>
    </fill>
    <fill>
      <patternFill patternType="solid">
        <fgColor indexed="9"/>
        <bgColor indexed="8"/>
      </patternFill>
    </fill>
    <fill>
      <patternFill patternType="solid">
        <fgColor indexed="9"/>
        <bgColor indexed="9"/>
      </patternFill>
    </fill>
    <fill>
      <patternFill patternType="solid">
        <fgColor theme="0"/>
        <bgColor indexed="64"/>
      </patternFill>
    </fill>
    <fill>
      <patternFill patternType="solid">
        <fgColor theme="0"/>
        <bgColor indexed="8"/>
      </patternFill>
    </fill>
    <fill>
      <patternFill patternType="solid">
        <fgColor theme="0"/>
        <bgColor indexed="9"/>
      </patternFill>
    </fill>
    <fill>
      <patternFill patternType="solid">
        <fgColor theme="0"/>
      </patternFill>
    </fill>
    <fill>
      <patternFill patternType="solid">
        <fgColor rgb="FFFFFF00"/>
        <bgColor indexed="64"/>
      </patternFill>
    </fill>
    <fill>
      <patternFill patternType="solid">
        <fgColor rgb="FFFFFF00"/>
        <bgColor indexed="8"/>
      </patternFill>
    </fill>
    <fill>
      <patternFill patternType="solid">
        <fgColor rgb="FFFFFF00"/>
        <bgColor indexed="9"/>
      </patternFill>
    </fill>
    <fill>
      <patternFill patternType="solid">
        <fgColor rgb="FFFFFF00"/>
      </patternFill>
    </fill>
    <fill>
      <patternFill patternType="solid">
        <fgColor theme="0" tint="-0.14999847407452621"/>
        <bgColor indexed="64"/>
      </patternFill>
    </fill>
    <fill>
      <patternFill patternType="solid">
        <fgColor theme="0" tint="-0.14999847407452621"/>
        <bgColor indexed="8"/>
      </patternFill>
    </fill>
  </fills>
  <borders count="436">
    <border>
      <left/>
      <right/>
      <top/>
      <bottom/>
      <diagonal/>
    </border>
    <border>
      <left/>
      <right/>
      <top style="double">
        <color indexed="0"/>
      </top>
      <bottom/>
      <diagonal/>
    </border>
    <border>
      <left style="double">
        <color indexed="0"/>
      </left>
      <right/>
      <top/>
      <bottom style="thin">
        <color indexed="0"/>
      </bottom>
      <diagonal/>
    </border>
    <border>
      <left/>
      <right style="double">
        <color indexed="0"/>
      </right>
      <top/>
      <bottom/>
      <diagonal/>
    </border>
    <border>
      <left/>
      <right/>
      <top/>
      <bottom style="thin">
        <color indexed="0"/>
      </bottom>
      <diagonal/>
    </border>
    <border>
      <left style="thin">
        <color indexed="0"/>
      </left>
      <right style="double">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right style="thin">
        <color indexed="0"/>
      </right>
      <top/>
      <bottom style="thin">
        <color indexed="0"/>
      </bottom>
      <diagonal/>
    </border>
    <border>
      <left/>
      <right/>
      <top style="thin">
        <color indexed="0"/>
      </top>
      <bottom style="thin">
        <color indexed="0"/>
      </bottom>
      <diagonal/>
    </border>
    <border>
      <left style="double">
        <color indexed="0"/>
      </left>
      <right/>
      <top style="double">
        <color indexed="0"/>
      </top>
      <bottom style="thin">
        <color indexed="0"/>
      </bottom>
      <diagonal/>
    </border>
    <border>
      <left style="double">
        <color indexed="0"/>
      </left>
      <right/>
      <top style="thin">
        <color indexed="0"/>
      </top>
      <bottom style="thin">
        <color indexed="0"/>
      </bottom>
      <diagonal/>
    </border>
    <border>
      <left style="thin">
        <color indexed="0"/>
      </left>
      <right style="thin">
        <color indexed="0"/>
      </right>
      <top style="thin">
        <color indexed="0"/>
      </top>
      <bottom style="double">
        <color indexed="0"/>
      </bottom>
      <diagonal/>
    </border>
    <border>
      <left style="thin">
        <color indexed="0"/>
      </left>
      <right style="thin">
        <color indexed="0"/>
      </right>
      <top style="double">
        <color indexed="0"/>
      </top>
      <bottom style="thin">
        <color indexed="0"/>
      </bottom>
      <diagonal/>
    </border>
    <border>
      <left/>
      <right/>
      <top style="thin">
        <color indexed="0"/>
      </top>
      <bottom/>
      <diagonal/>
    </border>
    <border>
      <left style="double">
        <color indexed="0"/>
      </left>
      <right/>
      <top style="thin">
        <color indexed="0"/>
      </top>
      <bottom style="double">
        <color indexed="0"/>
      </bottom>
      <diagonal/>
    </border>
    <border>
      <left/>
      <right/>
      <top style="thin">
        <color indexed="0"/>
      </top>
      <bottom style="double">
        <color indexed="0"/>
      </bottom>
      <diagonal/>
    </border>
    <border>
      <left style="thin">
        <color indexed="0"/>
      </left>
      <right style="double">
        <color indexed="0"/>
      </right>
      <top style="double">
        <color indexed="0"/>
      </top>
      <bottom style="thin">
        <color indexed="0"/>
      </bottom>
      <diagonal/>
    </border>
    <border>
      <left style="thin">
        <color indexed="0"/>
      </left>
      <right style="double">
        <color indexed="0"/>
      </right>
      <top style="thin">
        <color indexed="0"/>
      </top>
      <bottom style="double">
        <color indexed="0"/>
      </bottom>
      <diagonal/>
    </border>
    <border>
      <left/>
      <right style="thin">
        <color indexed="0"/>
      </right>
      <top style="double">
        <color indexed="0"/>
      </top>
      <bottom style="thin">
        <color indexed="0"/>
      </bottom>
      <diagonal/>
    </border>
    <border>
      <left/>
      <right style="thin">
        <color indexed="0"/>
      </right>
      <top style="thin">
        <color indexed="0"/>
      </top>
      <bottom style="thin">
        <color indexed="0"/>
      </bottom>
      <diagonal/>
    </border>
    <border>
      <left/>
      <right style="thin">
        <color indexed="0"/>
      </right>
      <top/>
      <bottom/>
      <diagonal/>
    </border>
    <border>
      <left style="thin">
        <color indexed="0"/>
      </left>
      <right style="double">
        <color indexed="0"/>
      </right>
      <top/>
      <bottom style="thin">
        <color indexed="0"/>
      </bottom>
      <diagonal/>
    </border>
    <border>
      <left/>
      <right style="double">
        <color indexed="0"/>
      </right>
      <top style="thin">
        <color indexed="0"/>
      </top>
      <bottom style="thin">
        <color indexed="0"/>
      </bottom>
      <diagonal/>
    </border>
    <border>
      <left/>
      <right style="thin">
        <color indexed="0"/>
      </right>
      <top style="thin">
        <color indexed="0"/>
      </top>
      <bottom style="double">
        <color indexed="0"/>
      </bottom>
      <diagonal/>
    </border>
    <border>
      <left style="thin">
        <color indexed="0"/>
      </left>
      <right/>
      <top style="thin">
        <color indexed="0"/>
      </top>
      <bottom style="thin">
        <color indexed="0"/>
      </bottom>
      <diagonal/>
    </border>
    <border>
      <left/>
      <right style="thin">
        <color indexed="0"/>
      </right>
      <top style="thin">
        <color indexed="0"/>
      </top>
      <bottom/>
      <diagonal/>
    </border>
    <border>
      <left style="thin">
        <color indexed="0"/>
      </left>
      <right style="thin">
        <color indexed="0"/>
      </right>
      <top/>
      <bottom style="thin">
        <color indexed="0"/>
      </bottom>
      <diagonal/>
    </border>
    <border>
      <left style="thin">
        <color indexed="0"/>
      </left>
      <right style="thin">
        <color indexed="0"/>
      </right>
      <top style="thin">
        <color indexed="0"/>
      </top>
      <bottom/>
      <diagonal/>
    </border>
    <border>
      <left/>
      <right/>
      <top/>
      <bottom style="thin">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top/>
      <bottom style="double">
        <color indexed="64"/>
      </bottom>
      <diagonal/>
    </border>
    <border>
      <left style="double">
        <color indexed="64"/>
      </left>
      <right/>
      <top/>
      <bottom style="thin">
        <color indexed="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top style="thin">
        <color indexed="64"/>
      </top>
      <bottom/>
      <diagonal/>
    </border>
    <border>
      <left style="double">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0"/>
      </left>
      <right/>
      <top/>
      <bottom style="thin">
        <color indexed="0"/>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double">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0"/>
      </left>
      <right/>
      <top style="thin">
        <color indexed="0"/>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64"/>
      </bottom>
      <diagonal/>
    </border>
    <border>
      <left style="thin">
        <color indexed="0"/>
      </left>
      <right style="double">
        <color indexed="64"/>
      </right>
      <top/>
      <bottom style="thin">
        <color indexed="0"/>
      </bottom>
      <diagonal/>
    </border>
    <border>
      <left style="thin">
        <color indexed="0"/>
      </left>
      <right style="double">
        <color indexed="64"/>
      </right>
      <top style="thin">
        <color indexed="0"/>
      </top>
      <bottom style="thin">
        <color indexed="0"/>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double">
        <color indexed="64"/>
      </left>
      <right style="thin">
        <color indexed="0"/>
      </right>
      <top style="thin">
        <color indexed="0"/>
      </top>
      <bottom style="thin">
        <color indexed="0"/>
      </bottom>
      <diagonal/>
    </border>
    <border>
      <left style="double">
        <color indexed="64"/>
      </left>
      <right style="thin">
        <color indexed="0"/>
      </right>
      <top/>
      <bottom/>
      <diagonal/>
    </border>
    <border>
      <left style="double">
        <color indexed="64"/>
      </left>
      <right style="thin">
        <color indexed="0"/>
      </right>
      <top style="thin">
        <color indexed="0"/>
      </top>
      <bottom style="double">
        <color indexed="64"/>
      </bottom>
      <diagonal/>
    </border>
    <border>
      <left style="thin">
        <color indexed="0"/>
      </left>
      <right/>
      <top style="thin">
        <color indexed="0"/>
      </top>
      <bottom/>
      <diagonal/>
    </border>
    <border>
      <left style="thin">
        <color indexed="0"/>
      </left>
      <right style="thin">
        <color indexed="0"/>
      </right>
      <top/>
      <bottom style="double">
        <color indexed="64"/>
      </bottom>
      <diagonal/>
    </border>
    <border>
      <left style="thin">
        <color indexed="64"/>
      </left>
      <right/>
      <top/>
      <bottom style="thin">
        <color indexed="0"/>
      </bottom>
      <diagonal/>
    </border>
    <border>
      <left style="thin">
        <color indexed="0"/>
      </left>
      <right style="thin">
        <color indexed="64"/>
      </right>
      <top style="thin">
        <color indexed="0"/>
      </top>
      <bottom style="thin">
        <color indexed="0"/>
      </bottom>
      <diagonal/>
    </border>
    <border>
      <left style="thin">
        <color indexed="64"/>
      </left>
      <right style="double">
        <color indexed="64"/>
      </right>
      <top/>
      <bottom style="thin">
        <color indexed="0"/>
      </bottom>
      <diagonal/>
    </border>
    <border>
      <left style="double">
        <color indexed="64"/>
      </left>
      <right style="thin">
        <color indexed="0"/>
      </right>
      <top/>
      <bottom style="double">
        <color indexed="64"/>
      </bottom>
      <diagonal/>
    </border>
    <border>
      <left style="double">
        <color indexed="8"/>
      </left>
      <right/>
      <top/>
      <bottom/>
      <diagonal/>
    </border>
    <border>
      <left style="double">
        <color indexed="8"/>
      </left>
      <right style="thin">
        <color indexed="0"/>
      </right>
      <top/>
      <bottom/>
      <diagonal/>
    </border>
    <border>
      <left style="double">
        <color indexed="64"/>
      </left>
      <right/>
      <top/>
      <bottom style="thin">
        <color indexed="64"/>
      </bottom>
      <diagonal/>
    </border>
    <border>
      <left style="double">
        <color indexed="64"/>
      </left>
      <right/>
      <top style="thin">
        <color indexed="0"/>
      </top>
      <bottom style="thin">
        <color indexed="0"/>
      </bottom>
      <diagonal/>
    </border>
    <border>
      <left style="double">
        <color indexed="64"/>
      </left>
      <right/>
      <top style="thick">
        <color indexed="0"/>
      </top>
      <bottom style="thin">
        <color indexed="0"/>
      </bottom>
      <diagonal/>
    </border>
    <border>
      <left style="double">
        <color indexed="64"/>
      </left>
      <right/>
      <top style="thin">
        <color indexed="0"/>
      </top>
      <bottom style="thick">
        <color indexed="0"/>
      </bottom>
      <diagonal/>
    </border>
    <border>
      <left style="double">
        <color indexed="64"/>
      </left>
      <right/>
      <top style="thin">
        <color indexed="0"/>
      </top>
      <bottom style="double">
        <color indexed="0"/>
      </bottom>
      <diagonal/>
    </border>
    <border>
      <left style="thin">
        <color indexed="0"/>
      </left>
      <right style="thin">
        <color indexed="64"/>
      </right>
      <top style="thin">
        <color indexed="0"/>
      </top>
      <bottom style="thick">
        <color indexed="0"/>
      </bottom>
      <diagonal/>
    </border>
    <border>
      <left/>
      <right/>
      <top/>
      <bottom style="thin">
        <color theme="2"/>
      </bottom>
      <diagonal/>
    </border>
    <border>
      <left style="thin">
        <color theme="2"/>
      </left>
      <right style="thin">
        <color indexed="64"/>
      </right>
      <top style="thin">
        <color indexed="64"/>
      </top>
      <bottom style="thin">
        <color theme="2"/>
      </bottom>
      <diagonal/>
    </border>
    <border>
      <left style="thin">
        <color theme="2"/>
      </left>
      <right style="thin">
        <color theme="2"/>
      </right>
      <top style="thin">
        <color indexed="64"/>
      </top>
      <bottom style="thin">
        <color theme="2"/>
      </bottom>
      <diagonal/>
    </border>
    <border>
      <left style="double">
        <color indexed="8"/>
      </left>
      <right/>
      <top/>
      <bottom style="thin">
        <color indexed="0"/>
      </bottom>
      <diagonal/>
    </border>
    <border>
      <left style="double">
        <color indexed="8"/>
      </left>
      <right/>
      <top style="medium">
        <color indexed="64"/>
      </top>
      <bottom style="medium">
        <color indexed="64"/>
      </bottom>
      <diagonal/>
    </border>
    <border>
      <left style="thin">
        <color indexed="64"/>
      </left>
      <right style="thin">
        <color indexed="64"/>
      </right>
      <top style="double">
        <color indexed="64"/>
      </top>
      <bottom/>
      <diagonal/>
    </border>
    <border>
      <left/>
      <right/>
      <top style="thin">
        <color theme="2"/>
      </top>
      <bottom style="double">
        <color indexed="64"/>
      </bottom>
      <diagonal/>
    </border>
    <border>
      <left style="thin">
        <color theme="2"/>
      </left>
      <right style="thin">
        <color theme="2"/>
      </right>
      <top style="thin">
        <color theme="2"/>
      </top>
      <bottom style="double">
        <color indexed="64"/>
      </bottom>
      <diagonal/>
    </border>
    <border>
      <left style="thin">
        <color theme="2"/>
      </left>
      <right style="thin">
        <color indexed="64"/>
      </right>
      <top/>
      <bottom style="double">
        <color indexed="64"/>
      </bottom>
      <diagonal/>
    </border>
    <border>
      <left style="double">
        <color indexed="64"/>
      </left>
      <right style="thin">
        <color indexed="64"/>
      </right>
      <top/>
      <bottom/>
      <diagonal/>
    </border>
    <border>
      <left style="double">
        <color indexed="64"/>
      </left>
      <right style="thin">
        <color indexed="0"/>
      </right>
      <top/>
      <bottom style="thin">
        <color indexed="0"/>
      </bottom>
      <diagonal/>
    </border>
    <border>
      <left style="double">
        <color indexed="64"/>
      </left>
      <right style="thin">
        <color indexed="0"/>
      </right>
      <top style="thin">
        <color indexed="0"/>
      </top>
      <bottom/>
      <diagonal/>
    </border>
    <border>
      <left style="double">
        <color indexed="8"/>
      </left>
      <right/>
      <top style="double">
        <color indexed="8"/>
      </top>
      <bottom/>
      <diagonal/>
    </border>
    <border>
      <left style="thin">
        <color indexed="64"/>
      </left>
      <right style="thin">
        <color indexed="64"/>
      </right>
      <top style="double">
        <color indexed="8"/>
      </top>
      <bottom/>
      <diagonal/>
    </border>
    <border>
      <left/>
      <right style="double">
        <color indexed="8"/>
      </right>
      <top style="double">
        <color indexed="8"/>
      </top>
      <bottom/>
      <diagonal/>
    </border>
    <border>
      <left style="double">
        <color indexed="8"/>
      </left>
      <right style="thin">
        <color indexed="0"/>
      </right>
      <top style="thin">
        <color indexed="0"/>
      </top>
      <bottom style="thin">
        <color indexed="0"/>
      </bottom>
      <diagonal/>
    </border>
    <border>
      <left style="thin">
        <color indexed="0"/>
      </left>
      <right style="double">
        <color indexed="8"/>
      </right>
      <top style="thin">
        <color indexed="0"/>
      </top>
      <bottom style="thin">
        <color indexed="0"/>
      </bottom>
      <diagonal/>
    </border>
    <border>
      <left style="double">
        <color indexed="8"/>
      </left>
      <right style="thin">
        <color indexed="0"/>
      </right>
      <top style="thin">
        <color indexed="0"/>
      </top>
      <bottom style="double">
        <color indexed="8"/>
      </bottom>
      <diagonal/>
    </border>
    <border>
      <left style="thin">
        <color indexed="0"/>
      </left>
      <right style="thin">
        <color indexed="0"/>
      </right>
      <top style="thin">
        <color indexed="0"/>
      </top>
      <bottom style="double">
        <color indexed="8"/>
      </bottom>
      <diagonal/>
    </border>
    <border>
      <left style="thin">
        <color indexed="0"/>
      </left>
      <right style="double">
        <color indexed="8"/>
      </right>
      <top style="thin">
        <color indexed="0"/>
      </top>
      <bottom style="double">
        <color indexed="8"/>
      </bottom>
      <diagonal/>
    </border>
    <border>
      <left style="thin">
        <color indexed="64"/>
      </left>
      <right style="thin">
        <color indexed="0"/>
      </right>
      <top style="thin">
        <color indexed="64"/>
      </top>
      <bottom style="thin">
        <color indexed="64"/>
      </bottom>
      <diagonal/>
    </border>
    <border>
      <left style="thin">
        <color indexed="0"/>
      </left>
      <right style="thin">
        <color indexed="0"/>
      </right>
      <top style="thin">
        <color indexed="64"/>
      </top>
      <bottom style="thin">
        <color indexed="64"/>
      </bottom>
      <diagonal/>
    </border>
    <border>
      <left/>
      <right style="double">
        <color indexed="8"/>
      </right>
      <top/>
      <bottom style="thin">
        <color indexed="0"/>
      </bottom>
      <diagonal/>
    </border>
    <border>
      <left style="thin">
        <color indexed="0"/>
      </left>
      <right style="double">
        <color indexed="8"/>
      </right>
      <top/>
      <bottom style="thin">
        <color indexed="0"/>
      </bottom>
      <diagonal/>
    </border>
    <border>
      <left style="thin">
        <color indexed="64"/>
      </left>
      <right style="double">
        <color indexed="8"/>
      </right>
      <top style="thin">
        <color indexed="64"/>
      </top>
      <bottom style="thin">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style="thin">
        <color indexed="0"/>
      </top>
      <bottom style="thin">
        <color indexed="0"/>
      </bottom>
      <diagonal/>
    </border>
    <border>
      <left/>
      <right style="double">
        <color indexed="64"/>
      </right>
      <top style="thin">
        <color indexed="0"/>
      </top>
      <bottom/>
      <diagonal/>
    </border>
    <border>
      <left/>
      <right style="double">
        <color indexed="64"/>
      </right>
      <top/>
      <bottom style="thin">
        <color indexed="0"/>
      </bottom>
      <diagonal/>
    </border>
    <border>
      <left/>
      <right style="double">
        <color indexed="64"/>
      </right>
      <top style="thin">
        <color indexed="0"/>
      </top>
      <bottom style="double">
        <color indexed="64"/>
      </bottom>
      <diagonal/>
    </border>
    <border>
      <left style="double">
        <color indexed="64"/>
      </left>
      <right/>
      <top style="thin">
        <color indexed="64"/>
      </top>
      <bottom/>
      <diagonal/>
    </border>
    <border>
      <left style="double">
        <color indexed="8"/>
      </left>
      <right style="thin">
        <color indexed="0"/>
      </right>
      <top/>
      <bottom style="thin">
        <color indexed="0"/>
      </bottom>
      <diagonal/>
    </border>
    <border>
      <left style="thin">
        <color indexed="64"/>
      </left>
      <right/>
      <top style="double">
        <color indexed="64"/>
      </top>
      <bottom/>
      <diagonal/>
    </border>
    <border>
      <left style="thin">
        <color indexed="64"/>
      </left>
      <right style="double">
        <color indexed="8"/>
      </right>
      <top style="double">
        <color indexed="8"/>
      </top>
      <bottom/>
      <diagonal/>
    </border>
    <border>
      <left style="thin">
        <color indexed="64"/>
      </left>
      <right style="double">
        <color indexed="8"/>
      </right>
      <top/>
      <bottom style="thin">
        <color indexed="64"/>
      </bottom>
      <diagonal/>
    </border>
    <border>
      <left style="double">
        <color indexed="64"/>
      </left>
      <right/>
      <top style="thin">
        <color indexed="0"/>
      </top>
      <bottom/>
      <diagonal/>
    </border>
    <border>
      <left style="double">
        <color indexed="64"/>
      </left>
      <right style="thin">
        <color theme="2"/>
      </right>
      <top style="thin">
        <color theme="2"/>
      </top>
      <bottom style="double">
        <color indexed="64"/>
      </bottom>
      <diagonal/>
    </border>
    <border>
      <left style="thin">
        <color indexed="64"/>
      </left>
      <right style="double">
        <color indexed="64"/>
      </right>
      <top/>
      <bottom/>
      <diagonal/>
    </border>
    <border>
      <left style="thin">
        <color theme="2"/>
      </left>
      <right/>
      <top/>
      <bottom style="double">
        <color indexed="64"/>
      </bottom>
      <diagonal/>
    </border>
    <border>
      <left style="thin">
        <color theme="2"/>
      </left>
      <right/>
      <top style="thin">
        <color indexed="64"/>
      </top>
      <bottom style="thin">
        <color theme="2"/>
      </bottom>
      <diagonal/>
    </border>
    <border>
      <left/>
      <right style="double">
        <color indexed="8"/>
      </right>
      <top style="double">
        <color indexed="8"/>
      </top>
      <bottom style="thin">
        <color indexed="0"/>
      </bottom>
      <diagonal/>
    </border>
    <border>
      <left/>
      <right style="thin">
        <color indexed="64"/>
      </right>
      <top style="double">
        <color indexed="8"/>
      </top>
      <bottom style="thin">
        <color indexed="0"/>
      </bottom>
      <diagonal/>
    </border>
    <border>
      <left style="thin">
        <color indexed="0"/>
      </left>
      <right style="thin">
        <color indexed="64"/>
      </right>
      <top/>
      <bottom style="thin">
        <color indexed="0"/>
      </bottom>
      <diagonal/>
    </border>
    <border>
      <left style="thin">
        <color indexed="0"/>
      </left>
      <right style="thin">
        <color indexed="0"/>
      </right>
      <top style="thin">
        <color indexed="0"/>
      </top>
      <bottom style="thick">
        <color indexed="8"/>
      </bottom>
      <diagonal/>
    </border>
    <border>
      <left/>
      <right style="double">
        <color indexed="0"/>
      </right>
      <top style="thin">
        <color indexed="0"/>
      </top>
      <bottom style="thick">
        <color indexed="8"/>
      </bottom>
      <diagonal/>
    </border>
    <border>
      <left style="thin">
        <color indexed="64"/>
      </left>
      <right style="double">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double">
        <color indexed="8"/>
      </left>
      <right style="thin">
        <color indexed="64"/>
      </right>
      <top/>
      <bottom/>
      <diagonal/>
    </border>
    <border>
      <left style="thin">
        <color indexed="64"/>
      </left>
      <right style="double">
        <color indexed="8"/>
      </right>
      <top/>
      <bottom/>
      <diagonal/>
    </border>
    <border>
      <left style="double">
        <color indexed="8"/>
      </left>
      <right style="thin">
        <color indexed="64"/>
      </right>
      <top/>
      <bottom style="thin">
        <color indexed="64"/>
      </bottom>
      <diagonal/>
    </border>
    <border>
      <left/>
      <right style="double">
        <color indexed="8"/>
      </right>
      <top style="thin">
        <color indexed="0"/>
      </top>
      <bottom style="thin">
        <color indexed="0"/>
      </bottom>
      <diagonal/>
    </border>
    <border>
      <left/>
      <right style="double">
        <color indexed="8"/>
      </right>
      <top style="thin">
        <color indexed="0"/>
      </top>
      <bottom style="double">
        <color indexed="8"/>
      </bottom>
      <diagonal/>
    </border>
    <border>
      <left style="thin">
        <color indexed="0"/>
      </left>
      <right style="thin">
        <color indexed="64"/>
      </right>
      <top style="thin">
        <color indexed="0"/>
      </top>
      <bottom style="double">
        <color indexed="8"/>
      </bottom>
      <diagonal/>
    </border>
    <border>
      <left style="double">
        <color indexed="8"/>
      </left>
      <right style="thin">
        <color indexed="64"/>
      </right>
      <top style="double">
        <color indexed="8"/>
      </top>
      <bottom/>
      <diagonal/>
    </border>
    <border>
      <left style="double">
        <color indexed="8"/>
      </left>
      <right/>
      <top style="thin">
        <color indexed="0"/>
      </top>
      <bottom style="double">
        <color indexed="8"/>
      </bottom>
      <diagonal/>
    </border>
    <border>
      <left style="thin">
        <color indexed="64"/>
      </left>
      <right style="thin">
        <color indexed="0"/>
      </right>
      <top/>
      <bottom style="thin">
        <color indexed="0"/>
      </bottom>
      <diagonal/>
    </border>
    <border>
      <left style="thin">
        <color indexed="64"/>
      </left>
      <right style="thin">
        <color indexed="0"/>
      </right>
      <top style="thin">
        <color indexed="0"/>
      </top>
      <bottom style="thin">
        <color indexed="0"/>
      </bottom>
      <diagonal/>
    </border>
    <border>
      <left style="thin">
        <color indexed="64"/>
      </left>
      <right style="thin">
        <color indexed="0"/>
      </right>
      <top style="thin">
        <color indexed="0"/>
      </top>
      <bottom style="double">
        <color indexed="8"/>
      </bottom>
      <diagonal/>
    </border>
    <border>
      <left/>
      <right style="thin">
        <color indexed="64"/>
      </right>
      <top style="double">
        <color indexed="8"/>
      </top>
      <bottom/>
      <diagonal/>
    </border>
    <border>
      <left/>
      <right style="thin">
        <color indexed="64"/>
      </right>
      <top style="double">
        <color auto="1"/>
      </top>
      <bottom/>
      <diagonal/>
    </border>
    <border>
      <left style="double">
        <color auto="1"/>
      </left>
      <right/>
      <top/>
      <bottom/>
      <diagonal/>
    </border>
    <border>
      <left style="double">
        <color auto="1"/>
      </left>
      <right style="thin">
        <color indexed="64"/>
      </right>
      <top style="thin">
        <color indexed="64"/>
      </top>
      <bottom style="double">
        <color auto="1"/>
      </bottom>
      <diagonal/>
    </border>
    <border>
      <left style="thin">
        <color indexed="64"/>
      </left>
      <right/>
      <top style="thin">
        <color indexed="64"/>
      </top>
      <bottom style="double">
        <color auto="1"/>
      </bottom>
      <diagonal/>
    </border>
    <border>
      <left/>
      <right style="thin">
        <color indexed="64"/>
      </right>
      <top style="thin">
        <color indexed="64"/>
      </top>
      <bottom style="double">
        <color auto="1"/>
      </bottom>
      <diagonal/>
    </border>
    <border>
      <left style="thin">
        <color indexed="64"/>
      </left>
      <right style="thin">
        <color indexed="64"/>
      </right>
      <top style="thin">
        <color indexed="64"/>
      </top>
      <bottom style="double">
        <color auto="1"/>
      </bottom>
      <diagonal/>
    </border>
    <border>
      <left style="thin">
        <color indexed="64"/>
      </left>
      <right style="double">
        <color auto="1"/>
      </right>
      <top style="thin">
        <color indexed="64"/>
      </top>
      <bottom style="double">
        <color auto="1"/>
      </bottom>
      <diagonal/>
    </border>
    <border>
      <left style="thin">
        <color indexed="0"/>
      </left>
      <right/>
      <top style="thin">
        <color indexed="64"/>
      </top>
      <bottom style="thin">
        <color indexed="64"/>
      </bottom>
      <diagonal/>
    </border>
    <border>
      <left style="thin">
        <color indexed="0"/>
      </left>
      <right/>
      <top/>
      <bottom style="double">
        <color indexed="64"/>
      </bottom>
      <diagonal/>
    </border>
    <border>
      <left style="thin">
        <color indexed="64"/>
      </left>
      <right style="double">
        <color indexed="64"/>
      </right>
      <top style="thin">
        <color indexed="0"/>
      </top>
      <bottom style="thin">
        <color indexed="0"/>
      </bottom>
      <diagonal/>
    </border>
    <border>
      <left style="thin">
        <color indexed="64"/>
      </left>
      <right style="double">
        <color indexed="64"/>
      </right>
      <top/>
      <bottom style="double">
        <color indexed="64"/>
      </bottom>
      <diagonal/>
    </border>
    <border>
      <left style="thin">
        <color indexed="64"/>
      </left>
      <right style="thin">
        <color indexed="64"/>
      </right>
      <top style="double">
        <color auto="1"/>
      </top>
      <bottom/>
      <diagonal/>
    </border>
    <border>
      <left style="thin">
        <color indexed="64"/>
      </left>
      <right style="double">
        <color auto="1"/>
      </right>
      <top style="double">
        <color auto="1"/>
      </top>
      <bottom/>
      <diagonal/>
    </border>
    <border>
      <left/>
      <right style="double">
        <color indexed="64"/>
      </right>
      <top style="thin">
        <color indexed="64"/>
      </top>
      <bottom style="thin">
        <color indexed="64"/>
      </bottom>
      <diagonal/>
    </border>
    <border>
      <left/>
      <right/>
      <top/>
      <bottom style="double">
        <color indexed="0"/>
      </bottom>
      <diagonal/>
    </border>
    <border>
      <left/>
      <right style="thin">
        <color indexed="0"/>
      </right>
      <top style="thin">
        <color indexed="64"/>
      </top>
      <bottom style="thin">
        <color indexed="64"/>
      </bottom>
      <diagonal/>
    </border>
    <border>
      <left style="thin">
        <color indexed="64"/>
      </left>
      <right style="thin">
        <color indexed="0"/>
      </right>
      <top/>
      <bottom style="double">
        <color indexed="64"/>
      </bottom>
      <diagonal/>
    </border>
    <border>
      <left/>
      <right/>
      <top style="double">
        <color auto="1"/>
      </top>
      <bottom style="thin">
        <color auto="1"/>
      </bottom>
      <diagonal/>
    </border>
    <border>
      <left/>
      <right/>
      <top style="thin">
        <color auto="1"/>
      </top>
      <bottom style="thin">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double">
        <color auto="1"/>
      </top>
      <bottom/>
      <diagonal/>
    </border>
    <border>
      <left/>
      <right style="double">
        <color auto="1"/>
      </right>
      <top style="thin">
        <color auto="1"/>
      </top>
      <bottom/>
      <diagonal/>
    </border>
    <border>
      <left/>
      <right style="double">
        <color auto="1"/>
      </right>
      <top/>
      <bottom/>
      <diagonal/>
    </border>
    <border>
      <left style="double">
        <color auto="1"/>
      </left>
      <right style="thin">
        <color indexed="64"/>
      </right>
      <top/>
      <bottom style="thin">
        <color indexed="64"/>
      </bottom>
      <diagonal/>
    </border>
    <border>
      <left style="double">
        <color auto="1"/>
      </left>
      <right/>
      <top/>
      <bottom style="thin">
        <color indexed="0"/>
      </bottom>
      <diagonal/>
    </border>
    <border>
      <left style="thin">
        <color indexed="0"/>
      </left>
      <right style="double">
        <color auto="1"/>
      </right>
      <top style="thin">
        <color indexed="0"/>
      </top>
      <bottom style="thin">
        <color indexed="0"/>
      </bottom>
      <diagonal/>
    </border>
    <border>
      <left style="double">
        <color auto="1"/>
      </left>
      <right/>
      <top style="thin">
        <color indexed="0"/>
      </top>
      <bottom style="thin">
        <color indexed="0"/>
      </bottom>
      <diagonal/>
    </border>
    <border>
      <left style="thin">
        <color indexed="0"/>
      </left>
      <right/>
      <top/>
      <bottom style="double">
        <color auto="1"/>
      </bottom>
      <diagonal/>
    </border>
    <border>
      <left style="thin">
        <color indexed="64"/>
      </left>
      <right/>
      <top/>
      <bottom style="double">
        <color auto="1"/>
      </bottom>
      <diagonal/>
    </border>
    <border>
      <left style="thin">
        <color indexed="0"/>
      </left>
      <right style="thin">
        <color indexed="0"/>
      </right>
      <top/>
      <bottom style="double">
        <color auto="1"/>
      </bottom>
      <diagonal/>
    </border>
    <border>
      <left/>
      <right style="thin">
        <color indexed="64"/>
      </right>
      <top style="thin">
        <color indexed="64"/>
      </top>
      <bottom style="thin">
        <color auto="1"/>
      </bottom>
      <diagonal/>
    </border>
    <border>
      <left/>
      <right/>
      <top style="thin">
        <color auto="1"/>
      </top>
      <bottom style="thin">
        <color auto="1"/>
      </bottom>
      <diagonal/>
    </border>
    <border>
      <left style="double">
        <color auto="1"/>
      </left>
      <right style="thin">
        <color auto="1"/>
      </right>
      <top style="thin">
        <color auto="1"/>
      </top>
      <bottom/>
      <diagonal/>
    </border>
    <border>
      <left style="thin">
        <color indexed="0"/>
      </left>
      <right style="double">
        <color auto="1"/>
      </right>
      <top/>
      <bottom style="thin">
        <color indexed="0"/>
      </bottom>
      <diagonal/>
    </border>
    <border>
      <left style="thin">
        <color indexed="64"/>
      </left>
      <right style="double">
        <color indexed="64"/>
      </right>
      <top style="thin">
        <color indexed="0"/>
      </top>
      <bottom style="medium">
        <color indexed="64"/>
      </bottom>
      <diagonal/>
    </border>
    <border>
      <left style="thin">
        <color indexed="8"/>
      </left>
      <right style="thin">
        <color indexed="8"/>
      </right>
      <top/>
      <bottom/>
      <diagonal/>
    </border>
    <border>
      <left style="thin">
        <color indexed="64"/>
      </left>
      <right style="thin">
        <color indexed="8"/>
      </right>
      <top/>
      <bottom/>
      <diagonal/>
    </border>
    <border>
      <left style="thin">
        <color indexed="8"/>
      </left>
      <right style="thin">
        <color indexed="64"/>
      </right>
      <top/>
      <bottom/>
      <diagonal/>
    </border>
    <border>
      <left/>
      <right style="thin">
        <color indexed="64"/>
      </right>
      <top style="thin">
        <color indexed="0"/>
      </top>
      <bottom style="thin">
        <color indexed="0"/>
      </bottom>
      <diagonal/>
    </border>
    <border>
      <left/>
      <right style="double">
        <color indexed="8"/>
      </right>
      <top/>
      <bottom/>
      <diagonal/>
    </border>
    <border>
      <left style="thin">
        <color indexed="64"/>
      </left>
      <right style="double">
        <color indexed="8"/>
      </right>
      <top style="thin">
        <color indexed="0"/>
      </top>
      <bottom style="thin">
        <color indexed="0"/>
      </bottom>
      <diagonal/>
    </border>
    <border>
      <left style="thin">
        <color indexed="0"/>
      </left>
      <right style="double">
        <color indexed="64"/>
      </right>
      <top style="thin">
        <color indexed="0"/>
      </top>
      <bottom/>
      <diagonal/>
    </border>
    <border>
      <left style="thin">
        <color indexed="0"/>
      </left>
      <right style="double">
        <color indexed="64"/>
      </right>
      <top style="thin">
        <color indexed="64"/>
      </top>
      <bottom style="thin">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double">
        <color indexed="8"/>
      </bottom>
      <diagonal/>
    </border>
    <border>
      <left style="thin">
        <color indexed="64"/>
      </left>
      <right style="double">
        <color indexed="8"/>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double">
        <color indexed="8"/>
      </right>
      <top style="thin">
        <color indexed="64"/>
      </top>
      <bottom style="medium">
        <color indexed="64"/>
      </bottom>
      <diagonal/>
    </border>
    <border>
      <left style="double">
        <color indexed="8"/>
      </left>
      <right/>
      <top/>
      <bottom style="medium">
        <color indexed="64"/>
      </bottom>
      <diagonal/>
    </border>
    <border>
      <left style="double">
        <color indexed="8"/>
      </left>
      <right/>
      <top style="medium">
        <color indexed="64"/>
      </top>
      <bottom/>
      <diagonal/>
    </border>
    <border>
      <left style="double">
        <color indexed="8"/>
      </left>
      <right style="thin">
        <color indexed="64"/>
      </right>
      <top/>
      <bottom style="medium">
        <color indexed="64"/>
      </bottom>
      <diagonal/>
    </border>
    <border>
      <left style="thin">
        <color indexed="8"/>
      </left>
      <right style="thin">
        <color indexed="64"/>
      </right>
      <top/>
      <bottom style="medium">
        <color indexed="64"/>
      </bottom>
      <diagonal/>
    </border>
    <border>
      <left style="thin">
        <color indexed="64"/>
      </left>
      <right style="thin">
        <color indexed="8"/>
      </right>
      <top/>
      <bottom style="medium">
        <color indexed="64"/>
      </bottom>
      <diagonal/>
    </border>
    <border>
      <left style="thin">
        <color indexed="8"/>
      </left>
      <right style="thin">
        <color indexed="8"/>
      </right>
      <top/>
      <bottom style="medium">
        <color indexed="64"/>
      </bottom>
      <diagonal/>
    </border>
    <border>
      <left style="double">
        <color indexed="8"/>
      </left>
      <right/>
      <top style="thin">
        <color indexed="0"/>
      </top>
      <bottom style="thin">
        <color indexed="0"/>
      </bottom>
      <diagonal/>
    </border>
    <border>
      <left/>
      <right style="thin">
        <color indexed="64"/>
      </right>
      <top style="thin">
        <color indexed="64"/>
      </top>
      <bottom style="double">
        <color indexed="64"/>
      </bottom>
      <diagonal/>
    </border>
    <border>
      <left/>
      <right/>
      <top style="thin">
        <color indexed="0"/>
      </top>
      <bottom style="thin">
        <color indexed="64"/>
      </bottom>
      <diagonal/>
    </border>
    <border>
      <left style="thin">
        <color indexed="64"/>
      </left>
      <right/>
      <top style="thin">
        <color indexed="64"/>
      </top>
      <bottom style="double">
        <color indexed="64"/>
      </bottom>
      <diagonal/>
    </border>
    <border>
      <left style="double">
        <color indexed="64"/>
      </left>
      <right/>
      <top style="thin">
        <color indexed="0"/>
      </top>
      <bottom style="thin">
        <color indexed="0"/>
      </bottom>
      <diagonal/>
    </border>
    <border>
      <left style="thin">
        <color indexed="64"/>
      </left>
      <right style="double">
        <color indexed="64"/>
      </right>
      <top style="thin">
        <color indexed="0"/>
      </top>
      <bottom style="thin">
        <color indexed="64"/>
      </bottom>
      <diagonal/>
    </border>
    <border>
      <left style="double">
        <color indexed="64"/>
      </left>
      <right/>
      <top/>
      <bottom style="double">
        <color indexed="0"/>
      </bottom>
      <diagonal/>
    </border>
    <border>
      <left style="double">
        <color indexed="64"/>
      </left>
      <right/>
      <top style="thin">
        <color indexed="0"/>
      </top>
      <bottom style="thin">
        <color indexed="64"/>
      </bottom>
      <diagonal/>
    </border>
    <border>
      <left style="thin">
        <color indexed="64"/>
      </left>
      <right/>
      <top style="medium">
        <color indexed="64"/>
      </top>
      <bottom style="thin">
        <color indexed="64"/>
      </bottom>
      <diagonal/>
    </border>
    <border>
      <left/>
      <right/>
      <top style="thin">
        <color indexed="0"/>
      </top>
      <bottom style="double">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auto="1"/>
      </top>
      <bottom/>
      <diagonal/>
    </border>
    <border>
      <left style="thin">
        <color indexed="64"/>
      </left>
      <right style="thin">
        <color auto="1"/>
      </right>
      <top style="thin">
        <color indexed="0"/>
      </top>
      <bottom style="thin">
        <color indexed="0"/>
      </bottom>
      <diagonal/>
    </border>
    <border>
      <left style="thin">
        <color auto="1"/>
      </left>
      <right/>
      <top/>
      <bottom style="thin">
        <color indexed="0"/>
      </bottom>
      <diagonal/>
    </border>
    <border>
      <left style="thin">
        <color indexed="64"/>
      </left>
      <right style="thin">
        <color auto="1"/>
      </right>
      <top style="thin">
        <color indexed="0"/>
      </top>
      <bottom style="thin">
        <color indexed="64"/>
      </bottom>
      <diagonal/>
    </border>
    <border>
      <left style="thin">
        <color indexed="8"/>
      </left>
      <right style="thin">
        <color indexed="8"/>
      </right>
      <top style="thin">
        <color indexed="0"/>
      </top>
      <bottom style="thin">
        <color indexed="0"/>
      </bottom>
      <diagonal/>
    </border>
    <border>
      <left style="double">
        <color indexed="8"/>
      </left>
      <right/>
      <top style="thin">
        <color indexed="64"/>
      </top>
      <bottom style="thin">
        <color indexed="0"/>
      </bottom>
      <diagonal/>
    </border>
    <border>
      <left style="thin">
        <color indexed="64"/>
      </left>
      <right style="thin">
        <color indexed="0"/>
      </right>
      <top style="thin">
        <color indexed="64"/>
      </top>
      <bottom style="thin">
        <color indexed="0"/>
      </bottom>
      <diagonal/>
    </border>
    <border>
      <left style="thin">
        <color indexed="0"/>
      </left>
      <right style="thin">
        <color indexed="0"/>
      </right>
      <top style="thin">
        <color indexed="64"/>
      </top>
      <bottom style="thin">
        <color indexed="0"/>
      </bottom>
      <diagonal/>
    </border>
    <border>
      <left style="thin">
        <color indexed="0"/>
      </left>
      <right style="thin">
        <color indexed="64"/>
      </right>
      <top style="thin">
        <color indexed="64"/>
      </top>
      <bottom style="thin">
        <color indexed="0"/>
      </bottom>
      <diagonal/>
    </border>
    <border>
      <left/>
      <right style="double">
        <color indexed="8"/>
      </right>
      <top style="thin">
        <color indexed="64"/>
      </top>
      <bottom style="thin">
        <color indexed="0"/>
      </bottom>
      <diagonal/>
    </border>
    <border>
      <left style="double">
        <color indexed="64"/>
      </left>
      <right/>
      <top style="double">
        <color indexed="64"/>
      </top>
      <bottom style="thin">
        <color indexed="0"/>
      </bottom>
      <diagonal/>
    </border>
    <border>
      <left/>
      <right/>
      <top style="double">
        <color indexed="64"/>
      </top>
      <bottom style="thin">
        <color indexed="0"/>
      </bottom>
      <diagonal/>
    </border>
    <border>
      <left/>
      <right style="double">
        <color indexed="64"/>
      </right>
      <top style="double">
        <color indexed="64"/>
      </top>
      <bottom style="thin">
        <color indexed="0"/>
      </bottom>
      <diagonal/>
    </border>
    <border>
      <left style="double">
        <color indexed="64"/>
      </left>
      <right/>
      <top/>
      <bottom style="double">
        <color indexed="64"/>
      </bottom>
      <diagonal/>
    </border>
    <border>
      <left style="thin">
        <color indexed="64"/>
      </left>
      <right style="thin">
        <color indexed="64"/>
      </right>
      <top style="double">
        <color indexed="64"/>
      </top>
      <bottom style="thin">
        <color indexed="64"/>
      </bottom>
      <diagonal/>
    </border>
    <border>
      <left/>
      <right style="thin">
        <color indexed="0"/>
      </right>
      <top style="double">
        <color indexed="64"/>
      </top>
      <bottom style="thin">
        <color indexed="0"/>
      </bottom>
      <diagonal/>
    </border>
    <border>
      <left/>
      <right/>
      <top style="thin">
        <color indexed="0"/>
      </top>
      <bottom style="thin">
        <color indexed="0"/>
      </bottom>
      <diagonal/>
    </border>
    <border>
      <left/>
      <right style="thin">
        <color indexed="0"/>
      </right>
      <top style="thin">
        <color indexed="0"/>
      </top>
      <bottom style="thin">
        <color indexed="0"/>
      </bottom>
      <diagonal/>
    </border>
    <border>
      <left/>
      <right style="double">
        <color indexed="64"/>
      </right>
      <top style="thin">
        <color indexed="0"/>
      </top>
      <bottom style="thin">
        <color indexed="0"/>
      </bottom>
      <diagonal/>
    </border>
    <border>
      <left/>
      <right/>
      <top style="thin">
        <color indexed="0"/>
      </top>
      <bottom/>
      <diagonal/>
    </border>
    <border>
      <left style="thin">
        <color indexed="64"/>
      </left>
      <right style="thin">
        <color indexed="64"/>
      </right>
      <top style="thin">
        <color indexed="64"/>
      </top>
      <bottom/>
      <diagonal/>
    </border>
    <border>
      <left style="thin">
        <color indexed="64"/>
      </left>
      <right style="double">
        <color indexed="64"/>
      </right>
      <top style="thin">
        <color indexed="0"/>
      </top>
      <bottom style="thin">
        <color indexed="0"/>
      </bottom>
      <diagonal/>
    </border>
    <border>
      <left style="double">
        <color indexed="64"/>
      </left>
      <right/>
      <top style="thin">
        <color indexed="0"/>
      </top>
      <bottom/>
      <diagonal/>
    </border>
    <border>
      <left/>
      <right style="thin">
        <color indexed="0"/>
      </right>
      <top style="thin">
        <color indexed="0"/>
      </top>
      <bottom/>
      <diagonal/>
    </border>
    <border>
      <left/>
      <right style="double">
        <color indexed="64"/>
      </right>
      <top style="thin">
        <color indexed="0"/>
      </top>
      <bottom/>
      <diagonal/>
    </border>
    <border>
      <left style="double">
        <color indexed="64"/>
      </left>
      <right/>
      <top style="thin">
        <color indexed="0"/>
      </top>
      <bottom style="double">
        <color indexed="0"/>
      </bottom>
      <diagonal/>
    </border>
    <border>
      <left/>
      <right/>
      <top style="thin">
        <color indexed="0"/>
      </top>
      <bottom style="double">
        <color indexed="0"/>
      </bottom>
      <diagonal/>
    </border>
    <border>
      <left style="double">
        <color indexed="64"/>
      </left>
      <right/>
      <top style="thin">
        <color indexed="64"/>
      </top>
      <bottom/>
      <diagonal/>
    </border>
    <border>
      <left/>
      <right style="double">
        <color indexed="64"/>
      </right>
      <top style="thin">
        <color indexed="0"/>
      </top>
      <bottom style="double">
        <color indexed="64"/>
      </bottom>
      <diagonal/>
    </border>
    <border>
      <left style="thin">
        <color indexed="0"/>
      </left>
      <right style="thin">
        <color indexed="64"/>
      </right>
      <top style="double">
        <color indexed="64"/>
      </top>
      <bottom style="thin">
        <color indexed="64"/>
      </bottom>
      <diagonal/>
    </border>
    <border>
      <left style="thin">
        <color indexed="0"/>
      </left>
      <right style="thin">
        <color indexed="64"/>
      </right>
      <top style="thin">
        <color indexed="64"/>
      </top>
      <bottom style="medium">
        <color indexed="64"/>
      </bottom>
      <diagonal/>
    </border>
    <border>
      <left/>
      <right style="double">
        <color indexed="64"/>
      </right>
      <top/>
      <bottom style="medium">
        <color indexed="64"/>
      </bottom>
      <diagonal/>
    </border>
    <border>
      <left/>
      <right style="double">
        <color indexed="64"/>
      </right>
      <top style="thin">
        <color indexed="0"/>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0"/>
      </bottom>
      <diagonal/>
    </border>
    <border>
      <left style="thin">
        <color indexed="64"/>
      </left>
      <right/>
      <top style="thin">
        <color indexed="0"/>
      </top>
      <bottom style="thin">
        <color indexed="64"/>
      </bottom>
      <diagonal/>
    </border>
    <border>
      <left style="thin">
        <color indexed="64"/>
      </left>
      <right/>
      <top/>
      <bottom style="double">
        <color indexed="64"/>
      </bottom>
      <diagonal/>
    </border>
    <border>
      <left style="thin">
        <color indexed="64"/>
      </left>
      <right style="thin">
        <color indexed="64"/>
      </right>
      <top style="medium">
        <color indexed="64"/>
      </top>
      <bottom style="thin">
        <color indexed="0"/>
      </bottom>
      <diagonal/>
    </border>
    <border>
      <left style="thin">
        <color indexed="64"/>
      </left>
      <right style="thin">
        <color indexed="64"/>
      </right>
      <top/>
      <bottom style="thin">
        <color indexed="0"/>
      </bottom>
      <diagonal/>
    </border>
    <border>
      <left style="thin">
        <color indexed="64"/>
      </left>
      <right style="thin">
        <color indexed="64"/>
      </right>
      <top style="thin">
        <color indexed="0"/>
      </top>
      <bottom style="double">
        <color indexed="0"/>
      </bottom>
      <diagonal/>
    </border>
    <border>
      <left style="thin">
        <color indexed="64"/>
      </left>
      <right style="thin">
        <color indexed="0"/>
      </right>
      <top style="medium">
        <color indexed="64"/>
      </top>
      <bottom style="thin">
        <color indexed="0"/>
      </bottom>
      <diagonal/>
    </border>
    <border>
      <left/>
      <right style="thin">
        <color indexed="64"/>
      </right>
      <top style="medium">
        <color indexed="64"/>
      </top>
      <bottom/>
      <diagonal/>
    </border>
    <border>
      <left style="thin">
        <color indexed="64"/>
      </left>
      <right style="thin">
        <color indexed="0"/>
      </right>
      <top/>
      <bottom/>
      <diagonal/>
    </border>
    <border>
      <left style="thin">
        <color indexed="64"/>
      </left>
      <right style="thin">
        <color indexed="0"/>
      </right>
      <top/>
      <bottom style="double">
        <color indexed="0"/>
      </bottom>
      <diagonal/>
    </border>
    <border>
      <left style="thin">
        <color indexed="64"/>
      </left>
      <right style="thin">
        <color indexed="0"/>
      </right>
      <top style="thin">
        <color indexed="0"/>
      </top>
      <bottom style="double">
        <color indexed="0"/>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bottom style="thin">
        <color indexed="64"/>
      </bottom>
      <diagonal/>
    </border>
    <border>
      <left style="double">
        <color indexed="64"/>
      </left>
      <right/>
      <top style="double">
        <color indexed="0"/>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diagonal/>
    </border>
    <border>
      <left style="thin">
        <color indexed="64"/>
      </left>
      <right style="double">
        <color indexed="64"/>
      </right>
      <top style="double">
        <color indexed="64"/>
      </top>
      <bottom style="thin">
        <color indexed="0"/>
      </bottom>
      <diagonal/>
    </border>
    <border>
      <left style="thin">
        <color indexed="64"/>
      </left>
      <right/>
      <top style="thin">
        <color indexed="0"/>
      </top>
      <bottom style="double">
        <color indexed="0"/>
      </bottom>
      <diagonal/>
    </border>
    <border>
      <left style="thin">
        <color indexed="64"/>
      </left>
      <right style="thin">
        <color indexed="64"/>
      </right>
      <top style="thin">
        <color indexed="0"/>
      </top>
      <bottom style="medium">
        <color indexed="64"/>
      </bottom>
      <diagonal/>
    </border>
    <border>
      <left/>
      <right style="double">
        <color indexed="64"/>
      </right>
      <top style="thin">
        <color indexed="64"/>
      </top>
      <bottom style="double">
        <color indexed="64"/>
      </bottom>
      <diagonal/>
    </border>
    <border>
      <left style="thin">
        <color indexed="64"/>
      </left>
      <right/>
      <top style="thin">
        <color indexed="64"/>
      </top>
      <bottom/>
      <diagonal/>
    </border>
    <border>
      <left/>
      <right/>
      <top style="medium">
        <color indexed="64"/>
      </top>
      <bottom style="thin">
        <color indexed="64"/>
      </bottom>
      <diagonal/>
    </border>
    <border>
      <left style="thin">
        <color indexed="64"/>
      </left>
      <right/>
      <top style="thin">
        <color indexed="0"/>
      </top>
      <bottom style="thin">
        <color indexed="0"/>
      </bottom>
      <diagonal/>
    </border>
    <border>
      <left style="thin">
        <color indexed="64"/>
      </left>
      <right style="thin">
        <color indexed="0"/>
      </right>
      <top style="thin">
        <color indexed="0"/>
      </top>
      <bottom style="thin">
        <color indexed="0"/>
      </bottom>
      <diagonal/>
    </border>
    <border>
      <left style="thin">
        <color indexed="64"/>
      </left>
      <right style="double">
        <color indexed="64"/>
      </right>
      <top style="thin">
        <color indexed="0"/>
      </top>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thin">
        <color indexed="0"/>
      </top>
      <bottom style="double">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0"/>
      </left>
      <right/>
      <top style="thin">
        <color indexed="64"/>
      </top>
      <bottom style="medium">
        <color indexed="64"/>
      </bottom>
      <diagonal/>
    </border>
    <border>
      <left/>
      <right style="thin">
        <color indexed="64"/>
      </right>
      <top style="thin">
        <color indexed="64"/>
      </top>
      <bottom/>
      <diagonal/>
    </border>
    <border>
      <left style="thin">
        <color indexed="64"/>
      </left>
      <right style="double">
        <color indexed="64"/>
      </right>
      <top/>
      <bottom style="medium">
        <color indexed="64"/>
      </bottom>
      <diagonal/>
    </border>
    <border>
      <left style="thin">
        <color indexed="0"/>
      </left>
      <right/>
      <top/>
      <bottom style="medium">
        <color indexed="64"/>
      </bottom>
      <diagonal/>
    </border>
    <border>
      <left style="double">
        <color auto="1"/>
      </left>
      <right/>
      <top style="double">
        <color auto="1"/>
      </top>
      <bottom style="thin">
        <color indexed="0"/>
      </bottom>
      <diagonal/>
    </border>
    <border>
      <left/>
      <right/>
      <top style="double">
        <color auto="1"/>
      </top>
      <bottom style="thin">
        <color indexed="0"/>
      </bottom>
      <diagonal/>
    </border>
    <border>
      <left style="thin">
        <color indexed="64"/>
      </left>
      <right/>
      <top style="double">
        <color auto="1"/>
      </top>
      <bottom/>
      <diagonal/>
    </border>
    <border>
      <left style="thin">
        <color indexed="64"/>
      </left>
      <right style="double">
        <color auto="1"/>
      </right>
      <top style="double">
        <color auto="1"/>
      </top>
      <bottom style="thin">
        <color indexed="0"/>
      </bottom>
      <diagonal/>
    </border>
    <border>
      <left style="double">
        <color auto="1"/>
      </left>
      <right/>
      <top style="thin">
        <color indexed="0"/>
      </top>
      <bottom style="double">
        <color auto="1"/>
      </bottom>
      <diagonal/>
    </border>
    <border>
      <left/>
      <right/>
      <top style="thin">
        <color indexed="0"/>
      </top>
      <bottom style="double">
        <color auto="1"/>
      </bottom>
      <diagonal/>
    </border>
    <border>
      <left style="thin">
        <color indexed="64"/>
      </left>
      <right style="thin">
        <color indexed="0"/>
      </right>
      <top style="thin">
        <color indexed="0"/>
      </top>
      <bottom style="double">
        <color auto="1"/>
      </bottom>
      <diagonal/>
    </border>
    <border>
      <left/>
      <right style="thin">
        <color indexed="64"/>
      </right>
      <top style="thin">
        <color indexed="0"/>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style="double">
        <color indexed="8"/>
      </left>
      <right/>
      <top style="double">
        <color indexed="8"/>
      </top>
      <bottom style="thin">
        <color indexed="0"/>
      </bottom>
      <diagonal/>
    </border>
    <border>
      <left/>
      <right/>
      <top style="double">
        <color indexed="8"/>
      </top>
      <bottom style="thin">
        <color indexed="0"/>
      </bottom>
      <diagonal/>
    </border>
    <border>
      <left style="thin">
        <color indexed="64"/>
      </left>
      <right style="thin">
        <color indexed="64"/>
      </right>
      <top style="double">
        <color indexed="8"/>
      </top>
      <bottom/>
      <diagonal/>
    </border>
    <border>
      <left style="thin">
        <color indexed="64"/>
      </left>
      <right style="double">
        <color indexed="8"/>
      </right>
      <top style="double">
        <color indexed="8"/>
      </top>
      <bottom style="thin">
        <color indexed="0"/>
      </bottom>
      <diagonal/>
    </border>
    <border>
      <left/>
      <right style="double">
        <color indexed="8"/>
      </right>
      <top style="thin">
        <color indexed="0"/>
      </top>
      <bottom style="thin">
        <color indexed="0"/>
      </bottom>
      <diagonal/>
    </border>
    <border>
      <left/>
      <right style="double">
        <color indexed="8"/>
      </right>
      <top style="thin">
        <color indexed="0"/>
      </top>
      <bottom/>
      <diagonal/>
    </border>
    <border>
      <left style="double">
        <color indexed="8"/>
      </left>
      <right/>
      <top style="thin">
        <color indexed="0"/>
      </top>
      <bottom/>
      <diagonal/>
    </border>
    <border>
      <left/>
      <right style="double">
        <color indexed="8"/>
      </right>
      <top style="medium">
        <color indexed="64"/>
      </top>
      <bottom style="medium">
        <color indexed="64"/>
      </bottom>
      <diagonal/>
    </border>
    <border>
      <left style="thin">
        <color indexed="64"/>
      </left>
      <right style="double">
        <color indexed="8"/>
      </right>
      <top style="thin">
        <color indexed="0"/>
      </top>
      <bottom style="thin">
        <color indexed="64"/>
      </bottom>
      <diagonal/>
    </border>
    <border>
      <left style="double">
        <color indexed="8"/>
      </left>
      <right/>
      <top style="thin">
        <color indexed="0"/>
      </top>
      <bottom style="double">
        <color indexed="8"/>
      </bottom>
      <diagonal/>
    </border>
    <border>
      <left style="thin">
        <color indexed="64"/>
      </left>
      <right/>
      <top style="thin">
        <color indexed="64"/>
      </top>
      <bottom style="double">
        <color indexed="8"/>
      </bottom>
      <diagonal/>
    </border>
    <border>
      <left/>
      <right style="thin">
        <color indexed="64"/>
      </right>
      <top style="thin">
        <color indexed="64"/>
      </top>
      <bottom style="double">
        <color indexed="8"/>
      </bottom>
      <diagonal/>
    </border>
    <border>
      <left/>
      <right style="double">
        <color indexed="8"/>
      </right>
      <top/>
      <bottom style="double">
        <color indexed="8"/>
      </bottom>
      <diagonal/>
    </border>
    <border>
      <left/>
      <right style="thin">
        <color indexed="8"/>
      </right>
      <top style="thin">
        <color indexed="0"/>
      </top>
      <bottom style="thin">
        <color indexed="0"/>
      </bottom>
      <diagonal/>
    </border>
    <border>
      <left style="thin">
        <color indexed="64"/>
      </left>
      <right/>
      <top style="thin">
        <color indexed="0"/>
      </top>
      <bottom style="double">
        <color indexed="8"/>
      </bottom>
      <diagonal/>
    </border>
    <border>
      <left/>
      <right style="double">
        <color auto="1"/>
      </right>
      <top style="double">
        <color auto="1"/>
      </top>
      <bottom style="thin">
        <color indexed="0"/>
      </bottom>
      <diagonal/>
    </border>
    <border>
      <left style="thin">
        <color indexed="64"/>
      </left>
      <right style="double">
        <color auto="1"/>
      </right>
      <top style="thin">
        <color indexed="0"/>
      </top>
      <bottom style="thin">
        <color indexed="0"/>
      </bottom>
      <diagonal/>
    </border>
    <border>
      <left/>
      <right style="double">
        <color auto="1"/>
      </right>
      <top style="thin">
        <color indexed="0"/>
      </top>
      <bottom/>
      <diagonal/>
    </border>
    <border>
      <left style="double">
        <color auto="1"/>
      </left>
      <right/>
      <top style="thin">
        <color indexed="0"/>
      </top>
      <bottom/>
      <diagonal/>
    </border>
    <border>
      <left style="double">
        <color auto="1"/>
      </left>
      <right/>
      <top style="medium">
        <color indexed="64"/>
      </top>
      <bottom style="medium">
        <color indexed="64"/>
      </bottom>
      <diagonal/>
    </border>
    <border>
      <left/>
      <right style="double">
        <color auto="1"/>
      </right>
      <top style="medium">
        <color indexed="64"/>
      </top>
      <bottom style="medium">
        <color indexed="64"/>
      </bottom>
      <diagonal/>
    </border>
    <border>
      <left/>
      <right style="double">
        <color auto="1"/>
      </right>
      <top/>
      <bottom style="thin">
        <color indexed="0"/>
      </bottom>
      <diagonal/>
    </border>
    <border>
      <left style="thin">
        <color indexed="64"/>
      </left>
      <right style="double">
        <color auto="1"/>
      </right>
      <top style="thin">
        <color indexed="0"/>
      </top>
      <bottom style="thin">
        <color indexed="64"/>
      </bottom>
      <diagonal/>
    </border>
    <border>
      <left/>
      <right style="thin">
        <color indexed="64"/>
      </right>
      <top style="thin">
        <color indexed="0"/>
      </top>
      <bottom/>
      <diagonal/>
    </border>
    <border>
      <left style="thin">
        <color indexed="64"/>
      </left>
      <right/>
      <top style="thin">
        <color indexed="0"/>
      </top>
      <bottom style="double">
        <color auto="1"/>
      </bottom>
      <diagonal/>
    </border>
    <border>
      <left style="thin">
        <color indexed="64"/>
      </left>
      <right style="thin">
        <color indexed="64"/>
      </right>
      <top style="thin">
        <color indexed="0"/>
      </top>
      <bottom/>
      <diagonal/>
    </border>
    <border>
      <left style="thin">
        <color indexed="64"/>
      </left>
      <right style="thin">
        <color indexed="64"/>
      </right>
      <top style="thin">
        <color indexed="0"/>
      </top>
      <bottom style="thin">
        <color indexed="0"/>
      </bottom>
      <diagonal/>
    </border>
    <border>
      <left style="double">
        <color indexed="64"/>
      </left>
      <right style="thin">
        <color indexed="64"/>
      </right>
      <top style="double">
        <color indexed="64"/>
      </top>
      <bottom/>
      <diagonal/>
    </border>
    <border>
      <left style="double">
        <color indexed="64"/>
      </left>
      <right style="thin">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0"/>
      </left>
      <right/>
      <top style="thin">
        <color indexed="0"/>
      </top>
      <bottom style="thin">
        <color indexed="0"/>
      </bottom>
      <diagonal/>
    </border>
    <border>
      <left style="double">
        <color indexed="64"/>
      </left>
      <right style="thin">
        <color indexed="0"/>
      </right>
      <top style="thin">
        <color indexed="0"/>
      </top>
      <bottom/>
      <diagonal/>
    </border>
    <border>
      <left style="thin">
        <color indexed="0"/>
      </left>
      <right style="thin">
        <color indexed="0"/>
      </right>
      <top style="thin">
        <color indexed="0"/>
      </top>
      <bottom/>
      <diagonal/>
    </border>
    <border>
      <left style="thin">
        <color indexed="0"/>
      </left>
      <right/>
      <top style="thin">
        <color indexed="0"/>
      </top>
      <bottom/>
      <diagonal/>
    </border>
    <border>
      <left style="double">
        <color indexed="8"/>
      </left>
      <right/>
      <top style="double">
        <color indexed="8"/>
      </top>
      <bottom/>
      <diagonal/>
    </border>
    <border>
      <left style="thin">
        <color indexed="64"/>
      </left>
      <right style="thin">
        <color indexed="64"/>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style="thin">
        <color indexed="0"/>
      </right>
      <top style="thin">
        <color indexed="0"/>
      </top>
      <bottom style="thin">
        <color indexed="0"/>
      </bottom>
      <diagonal/>
    </border>
    <border>
      <left style="thin">
        <color indexed="0"/>
      </left>
      <right style="double">
        <color indexed="8"/>
      </right>
      <top style="thin">
        <color indexed="0"/>
      </top>
      <bottom style="thin">
        <color indexed="0"/>
      </bottom>
      <diagonal/>
    </border>
    <border>
      <left style="double">
        <color indexed="8"/>
      </left>
      <right style="thin">
        <color indexed="0"/>
      </right>
      <top style="thin">
        <color indexed="0"/>
      </top>
      <bottom style="double">
        <color indexed="8"/>
      </bottom>
      <diagonal/>
    </border>
    <border>
      <left style="thin">
        <color indexed="0"/>
      </left>
      <right style="thin">
        <color indexed="0"/>
      </right>
      <top style="thin">
        <color indexed="0"/>
      </top>
      <bottom style="double">
        <color indexed="8"/>
      </bottom>
      <diagonal/>
    </border>
    <border>
      <left style="thin">
        <color indexed="0"/>
      </left>
      <right/>
      <top style="thin">
        <color indexed="0"/>
      </top>
      <bottom style="double">
        <color indexed="8"/>
      </bottom>
      <diagonal/>
    </border>
    <border>
      <left/>
      <right style="thin">
        <color indexed="0"/>
      </right>
      <top style="thin">
        <color indexed="0"/>
      </top>
      <bottom style="double">
        <color indexed="8"/>
      </bottom>
      <diagonal/>
    </border>
    <border>
      <left style="thin">
        <color indexed="0"/>
      </left>
      <right style="double">
        <color indexed="8"/>
      </right>
      <top style="thin">
        <color indexed="0"/>
      </top>
      <bottom style="double">
        <color indexed="8"/>
      </bottom>
      <diagonal/>
    </border>
    <border>
      <left style="thin">
        <color indexed="64"/>
      </left>
      <right/>
      <top style="double">
        <color indexed="8"/>
      </top>
      <bottom/>
      <diagonal/>
    </border>
    <border>
      <left style="thin">
        <color indexed="64"/>
      </left>
      <right style="double">
        <color indexed="8"/>
      </right>
      <top style="double">
        <color indexed="8"/>
      </top>
      <bottom/>
      <diagonal/>
    </border>
    <border>
      <left style="thin">
        <color indexed="64"/>
      </left>
      <right style="double">
        <color indexed="8"/>
      </right>
      <top/>
      <bottom style="thin">
        <color indexed="0"/>
      </bottom>
      <diagonal/>
    </border>
    <border>
      <left style="double">
        <color indexed="8"/>
      </left>
      <right style="thin">
        <color indexed="0"/>
      </right>
      <top style="thin">
        <color indexed="0"/>
      </top>
      <bottom style="thin">
        <color indexed="64"/>
      </bottom>
      <diagonal/>
    </border>
    <border>
      <left style="thin">
        <color indexed="0"/>
      </left>
      <right style="thin">
        <color indexed="0"/>
      </right>
      <top style="thin">
        <color indexed="0"/>
      </top>
      <bottom style="thin">
        <color indexed="64"/>
      </bottom>
      <diagonal/>
    </border>
    <border>
      <left style="thin">
        <color indexed="0"/>
      </left>
      <right style="double">
        <color indexed="8"/>
      </right>
      <top style="thin">
        <color indexed="0"/>
      </top>
      <bottom style="thin">
        <color indexed="64"/>
      </bottom>
      <diagonal/>
    </border>
    <border>
      <left style="double">
        <color indexed="8"/>
      </left>
      <right style="thin">
        <color indexed="0"/>
      </right>
      <top/>
      <bottom style="double">
        <color indexed="8"/>
      </bottom>
      <diagonal/>
    </border>
    <border>
      <left style="thin">
        <color indexed="0"/>
      </left>
      <right style="thin">
        <color indexed="0"/>
      </right>
      <top/>
      <bottom style="double">
        <color indexed="8"/>
      </bottom>
      <diagonal/>
    </border>
    <border>
      <left style="thin">
        <color indexed="0"/>
      </left>
      <right style="double">
        <color indexed="8"/>
      </right>
      <top/>
      <bottom style="double">
        <color indexed="8"/>
      </bottom>
      <diagonal/>
    </border>
    <border>
      <left style="thin">
        <color indexed="64"/>
      </left>
      <right/>
      <top style="double">
        <color indexed="64"/>
      </top>
      <bottom/>
      <diagonal/>
    </border>
    <border>
      <left style="thin">
        <color indexed="64"/>
      </left>
      <right style="double">
        <color indexed="64"/>
      </right>
      <top style="double">
        <color indexed="64"/>
      </top>
      <bottom/>
      <diagonal/>
    </border>
    <border>
      <left/>
      <right style="thin">
        <color indexed="64"/>
      </right>
      <top style="thin">
        <color indexed="64"/>
      </top>
      <bottom style="thin">
        <color indexed="64"/>
      </bottom>
      <diagonal/>
    </border>
    <border>
      <left style="thin">
        <color indexed="0"/>
      </left>
      <right style="double">
        <color indexed="64"/>
      </right>
      <top style="thin">
        <color indexed="0"/>
      </top>
      <bottom style="thin">
        <color indexed="0"/>
      </bottom>
      <diagonal/>
    </border>
    <border>
      <left style="thin">
        <color indexed="64"/>
      </left>
      <right style="thin">
        <color indexed="0"/>
      </right>
      <top style="thin">
        <color indexed="0"/>
      </top>
      <bottom style="thin">
        <color indexed="64"/>
      </bottom>
      <diagonal/>
    </border>
    <border>
      <left style="thin">
        <color indexed="0"/>
      </left>
      <right style="double">
        <color indexed="64"/>
      </right>
      <top style="thin">
        <color indexed="0"/>
      </top>
      <bottom style="thin">
        <color indexed="64"/>
      </bottom>
      <diagonal/>
    </border>
    <border>
      <left/>
      <right style="thin">
        <color indexed="64"/>
      </right>
      <top/>
      <bottom style="double">
        <color indexed="64"/>
      </bottom>
      <diagonal/>
    </border>
    <border>
      <left style="thin">
        <color indexed="0"/>
      </left>
      <right style="double">
        <color indexed="64"/>
      </right>
      <top/>
      <bottom style="double">
        <color indexed="64"/>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0"/>
      </right>
      <top style="thin">
        <color indexed="0"/>
      </top>
      <bottom style="double">
        <color indexed="64"/>
      </bottom>
      <diagonal/>
    </border>
    <border>
      <left style="thin">
        <color indexed="0"/>
      </left>
      <right style="thin">
        <color indexed="0"/>
      </right>
      <top style="thin">
        <color indexed="0"/>
      </top>
      <bottom style="double">
        <color indexed="64"/>
      </bottom>
      <diagonal/>
    </border>
    <border>
      <left style="thin">
        <color indexed="0"/>
      </left>
      <right style="double">
        <color indexed="64"/>
      </right>
      <top style="thin">
        <color indexed="0"/>
      </top>
      <bottom style="double">
        <color indexed="64"/>
      </bottom>
      <diagonal/>
    </border>
    <border>
      <left style="thin">
        <color indexed="0"/>
      </left>
      <right/>
      <top style="thin">
        <color indexed="0"/>
      </top>
      <bottom style="double">
        <color indexed="64"/>
      </bottom>
      <diagonal/>
    </border>
    <border>
      <left/>
      <right/>
      <top/>
      <bottom style="double">
        <color indexed="64"/>
      </bottom>
      <diagonal/>
    </border>
    <border>
      <left style="thin">
        <color indexed="0"/>
      </left>
      <right/>
      <top style="thin">
        <color auto="1"/>
      </top>
      <bottom style="double">
        <color auto="1"/>
      </bottom>
      <diagonal/>
    </border>
    <border>
      <left style="double">
        <color indexed="8"/>
      </left>
      <right/>
      <top/>
      <bottom style="double">
        <color indexed="8"/>
      </bottom>
      <diagonal/>
    </border>
    <border>
      <left style="double">
        <color indexed="8"/>
      </left>
      <right style="thin">
        <color indexed="64"/>
      </right>
      <top style="double">
        <color indexed="8"/>
      </top>
      <bottom/>
      <diagonal/>
    </border>
    <border>
      <left style="thin">
        <color indexed="0"/>
      </left>
      <right style="thin">
        <color indexed="64"/>
      </right>
      <top style="thin">
        <color indexed="64"/>
      </top>
      <bottom style="thin">
        <color indexed="0"/>
      </bottom>
      <diagonal/>
    </border>
    <border>
      <left style="thin">
        <color indexed="0"/>
      </left>
      <right style="thin">
        <color indexed="64"/>
      </right>
      <top style="thin">
        <color indexed="0"/>
      </top>
      <bottom style="thin">
        <color indexed="0"/>
      </bottom>
      <diagonal/>
    </border>
    <border>
      <left style="thin">
        <color indexed="64"/>
      </left>
      <right style="thin">
        <color indexed="0"/>
      </right>
      <top style="thin">
        <color indexed="0"/>
      </top>
      <bottom style="double">
        <color indexed="8"/>
      </bottom>
      <diagonal/>
    </border>
    <border>
      <left style="thin">
        <color indexed="0"/>
      </left>
      <right style="thin">
        <color indexed="64"/>
      </right>
      <top style="thin">
        <color indexed="0"/>
      </top>
      <bottom style="double">
        <color indexed="8"/>
      </bottom>
      <diagonal/>
    </border>
    <border>
      <left/>
      <right style="double">
        <color indexed="8"/>
      </right>
      <top style="thin">
        <color indexed="0"/>
      </top>
      <bottom style="double">
        <color indexed="8"/>
      </bottom>
      <diagonal/>
    </border>
    <border>
      <left/>
      <right style="thin">
        <color indexed="64"/>
      </right>
      <top style="double">
        <color indexed="8"/>
      </top>
      <bottom style="thin">
        <color indexed="0"/>
      </bottom>
      <diagonal/>
    </border>
    <border>
      <left style="double">
        <color indexed="8"/>
      </left>
      <right/>
      <top style="double">
        <color indexed="8"/>
      </top>
      <bottom style="thin">
        <color indexed="0"/>
      </bottom>
      <diagonal/>
    </border>
    <border>
      <left/>
      <right style="thin">
        <color indexed="0"/>
      </right>
      <top style="thin">
        <color indexed="0"/>
      </top>
      <bottom style="thin">
        <color indexed="64"/>
      </bottom>
      <diagonal/>
    </border>
    <border>
      <left/>
      <right/>
      <top style="double">
        <color indexed="8"/>
      </top>
      <bottom style="thin">
        <color indexed="0"/>
      </bottom>
      <diagonal/>
    </border>
    <border>
      <left style="thin">
        <color indexed="64"/>
      </left>
      <right style="thin">
        <color indexed="64"/>
      </right>
      <top style="double">
        <color indexed="8"/>
      </top>
      <bottom style="thin">
        <color indexed="0"/>
      </bottom>
      <diagonal/>
    </border>
    <border>
      <left/>
      <right style="thin">
        <color indexed="64"/>
      </right>
      <top/>
      <bottom style="thin">
        <color auto="1"/>
      </bottom>
      <diagonal/>
    </border>
    <border>
      <left style="double">
        <color indexed="8"/>
      </left>
      <right/>
      <top style="thin">
        <color indexed="0"/>
      </top>
      <bottom style="medium">
        <color indexed="64"/>
      </bottom>
      <diagonal/>
    </border>
    <border>
      <left style="thin">
        <color indexed="64"/>
      </left>
      <right style="thin">
        <color indexed="0"/>
      </right>
      <top style="thin">
        <color indexed="0"/>
      </top>
      <bottom style="medium">
        <color indexed="64"/>
      </bottom>
      <diagonal/>
    </border>
    <border>
      <left style="thin">
        <color indexed="0"/>
      </left>
      <right style="thin">
        <color indexed="0"/>
      </right>
      <top style="thin">
        <color indexed="0"/>
      </top>
      <bottom style="medium">
        <color indexed="64"/>
      </bottom>
      <diagonal/>
    </border>
    <border>
      <left style="thin">
        <color indexed="0"/>
      </left>
      <right style="thin">
        <color indexed="64"/>
      </right>
      <top style="thin">
        <color indexed="0"/>
      </top>
      <bottom style="medium">
        <color indexed="64"/>
      </bottom>
      <diagonal/>
    </border>
    <border>
      <left/>
      <right style="double">
        <color indexed="8"/>
      </right>
      <top style="thin">
        <color indexed="0"/>
      </top>
      <bottom style="medium">
        <color indexed="64"/>
      </bottom>
      <diagonal/>
    </border>
    <border>
      <left/>
      <right/>
      <top style="thin">
        <color indexed="64"/>
      </top>
      <bottom style="thin">
        <color indexed="64"/>
      </bottom>
      <diagonal/>
    </border>
    <border>
      <left style="double">
        <color auto="1"/>
      </left>
      <right style="thin">
        <color indexed="64"/>
      </right>
      <top style="thin">
        <color indexed="64"/>
      </top>
      <bottom style="thin">
        <color indexed="64"/>
      </bottom>
      <diagonal/>
    </border>
    <border>
      <left style="thin">
        <color indexed="64"/>
      </left>
      <right style="thin">
        <color indexed="0"/>
      </right>
      <top style="thin">
        <color indexed="64"/>
      </top>
      <bottom style="thin">
        <color indexed="0"/>
      </bottom>
      <diagonal/>
    </border>
    <border>
      <left style="thin">
        <color indexed="64"/>
      </left>
      <right/>
      <top style="double">
        <color indexed="8"/>
      </top>
      <bottom style="thin">
        <color indexed="64"/>
      </bottom>
      <diagonal/>
    </border>
    <border>
      <left style="thin">
        <color indexed="64"/>
      </left>
      <right style="double">
        <color indexed="8"/>
      </right>
      <top style="double">
        <color indexed="8"/>
      </top>
      <bottom style="thin">
        <color indexed="64"/>
      </bottom>
      <diagonal/>
    </border>
    <border>
      <left style="thin">
        <color indexed="64"/>
      </left>
      <right style="double">
        <color indexed="8"/>
      </right>
      <top style="thin">
        <color indexed="0"/>
      </top>
      <bottom style="thin">
        <color indexed="0"/>
      </bottom>
      <diagonal/>
    </border>
    <border>
      <left/>
      <right/>
      <top/>
      <bottom style="double">
        <color indexed="8"/>
      </bottom>
      <diagonal/>
    </border>
    <border>
      <left/>
      <right style="thin">
        <color indexed="0"/>
      </right>
      <top/>
      <bottom style="double">
        <color indexed="8"/>
      </bottom>
      <diagonal/>
    </border>
    <border>
      <left style="thin">
        <color indexed="64"/>
      </left>
      <right style="double">
        <color indexed="8"/>
      </right>
      <top style="thin">
        <color indexed="0"/>
      </top>
      <bottom style="double">
        <color indexed="8"/>
      </bottom>
      <diagonal/>
    </border>
    <border>
      <left style="thin">
        <color indexed="64"/>
      </left>
      <right style="thin">
        <color indexed="64"/>
      </right>
      <top style="double">
        <color indexed="8"/>
      </top>
      <bottom style="thin">
        <color indexed="64"/>
      </bottom>
      <diagonal/>
    </border>
    <border>
      <left style="thin">
        <color theme="0"/>
      </left>
      <right style="thin">
        <color theme="0"/>
      </right>
      <top style="thin">
        <color theme="0"/>
      </top>
      <bottom style="thin">
        <color theme="0"/>
      </bottom>
      <diagonal/>
    </border>
    <border>
      <left style="thin">
        <color indexed="0"/>
      </left>
      <right style="thin">
        <color indexed="0"/>
      </right>
      <top/>
      <bottom style="thin">
        <color indexed="64"/>
      </bottom>
      <diagonal/>
    </border>
    <border>
      <left style="thin">
        <color indexed="64"/>
      </left>
      <right style="double">
        <color indexed="8"/>
      </right>
      <top style="medium">
        <color indexed="64"/>
      </top>
      <bottom style="thin">
        <color indexed="64"/>
      </bottom>
      <diagonal/>
    </border>
    <border>
      <left style="double">
        <color indexed="8"/>
      </left>
      <right/>
      <top style="thin">
        <color indexed="64"/>
      </top>
      <bottom style="medium">
        <color indexed="64"/>
      </bottom>
      <diagonal/>
    </border>
    <border>
      <left style="double">
        <color indexed="8"/>
      </left>
      <right style="thin">
        <color indexed="64"/>
      </right>
      <top style="medium">
        <color indexed="64"/>
      </top>
      <bottom/>
      <diagonal/>
    </border>
    <border>
      <left style="thin">
        <color indexed="64"/>
      </left>
      <right style="thin">
        <color indexed="64"/>
      </right>
      <top/>
      <bottom style="double">
        <color indexed="8"/>
      </bottom>
      <diagonal/>
    </border>
    <border>
      <left style="thin">
        <color indexed="64"/>
      </left>
      <right/>
      <top style="thin">
        <color indexed="64"/>
      </top>
      <bottom style="double">
        <color auto="1"/>
      </bottom>
      <diagonal/>
    </border>
    <border>
      <left style="thin">
        <color indexed="64"/>
      </left>
      <right style="thin">
        <color indexed="64"/>
      </right>
      <top style="thin">
        <color auto="1"/>
      </top>
      <bottom style="double">
        <color auto="1"/>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double">
        <color indexed="64"/>
      </left>
      <right style="thin">
        <color indexed="0"/>
      </right>
      <top/>
      <bottom style="thin">
        <color indexed="0"/>
      </bottom>
      <diagonal/>
    </border>
    <border>
      <left/>
      <right/>
      <top style="double">
        <color indexed="0"/>
      </top>
      <bottom/>
      <diagonal/>
    </border>
    <border>
      <left style="thin">
        <color indexed="64"/>
      </left>
      <right style="double">
        <color indexed="64"/>
      </right>
      <top style="medium">
        <color indexed="64"/>
      </top>
      <bottom/>
      <diagonal/>
    </border>
    <border>
      <left/>
      <right/>
      <top style="thin">
        <color indexed="64"/>
      </top>
      <bottom style="double">
        <color indexed="64"/>
      </bottom>
      <diagonal/>
    </border>
    <border>
      <left style="thin">
        <color indexed="0"/>
      </left>
      <right/>
      <top style="thin">
        <color indexed="64"/>
      </top>
      <bottom style="double">
        <color indexed="64"/>
      </bottom>
      <diagonal/>
    </border>
    <border>
      <left style="thin">
        <color indexed="0"/>
      </left>
      <right/>
      <top style="thin">
        <color indexed="64"/>
      </top>
      <bottom style="thin">
        <color auto="1"/>
      </bottom>
      <diagonal/>
    </border>
    <border>
      <left style="thin">
        <color indexed="0"/>
      </left>
      <right/>
      <top style="medium">
        <color indexed="64"/>
      </top>
      <bottom style="thin">
        <color indexed="64"/>
      </bottom>
      <diagonal/>
    </border>
    <border>
      <left style="thin">
        <color indexed="64"/>
      </left>
      <right/>
      <top style="thin">
        <color indexed="64"/>
      </top>
      <bottom style="thin">
        <color auto="1"/>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8"/>
      </left>
      <right style="thin">
        <color indexed="64"/>
      </right>
      <top style="double">
        <color indexed="8"/>
      </top>
      <bottom/>
      <diagonal/>
    </border>
    <border>
      <left style="thin">
        <color indexed="64"/>
      </left>
      <right style="thin">
        <color indexed="8"/>
      </right>
      <top style="double">
        <color indexed="8"/>
      </top>
      <bottom/>
      <diagonal/>
    </border>
    <border>
      <left style="thin">
        <color indexed="8"/>
      </left>
      <right style="thin">
        <color indexed="8"/>
      </right>
      <top style="double">
        <color indexed="8"/>
      </top>
      <bottom/>
      <diagonal/>
    </border>
    <border>
      <left style="thin">
        <color indexed="64"/>
      </left>
      <right style="thin">
        <color indexed="64"/>
      </right>
      <top style="thin">
        <color indexed="64"/>
      </top>
      <bottom style="double">
        <color indexed="8"/>
      </bottom>
      <diagonal/>
    </border>
    <border>
      <left style="thin">
        <color indexed="64"/>
      </left>
      <right style="double">
        <color indexed="8"/>
      </right>
      <top/>
      <bottom style="double">
        <color indexed="8"/>
      </bottom>
      <diagonal/>
    </border>
    <border>
      <left style="thin">
        <color indexed="8"/>
      </left>
      <right style="thin">
        <color indexed="64"/>
      </right>
      <top style="double">
        <color indexed="8"/>
      </top>
      <bottom style="double">
        <color indexed="8"/>
      </bottom>
      <diagonal/>
    </border>
    <border>
      <left style="thin">
        <color indexed="8"/>
      </left>
      <right style="double">
        <color indexed="64"/>
      </right>
      <top style="double">
        <color indexed="8"/>
      </top>
      <bottom style="double">
        <color indexed="8"/>
      </bottom>
      <diagonal/>
    </border>
    <border>
      <left style="double">
        <color indexed="8"/>
      </left>
      <right style="thin">
        <color indexed="64"/>
      </right>
      <top/>
      <bottom style="thin">
        <color indexed="64"/>
      </bottom>
      <diagonal/>
    </border>
    <border>
      <left style="thin">
        <color indexed="0"/>
      </left>
      <right style="thin">
        <color indexed="0"/>
      </right>
      <top style="thin">
        <color indexed="64"/>
      </top>
      <bottom style="double">
        <color indexed="64"/>
      </bottom>
      <diagonal/>
    </border>
    <border>
      <left/>
      <right style="thin">
        <color indexed="8"/>
      </right>
      <top/>
      <bottom style="double">
        <color indexed="64"/>
      </bottom>
      <diagonal/>
    </border>
    <border>
      <left style="thin">
        <color indexed="64"/>
      </left>
      <right style="double">
        <color indexed="64"/>
      </right>
      <top style="thin">
        <color indexed="64"/>
      </top>
      <bottom style="thin">
        <color indexed="64"/>
      </bottom>
      <diagonal/>
    </border>
    <border>
      <left style="thin">
        <color indexed="0"/>
      </left>
      <right style="double">
        <color indexed="8"/>
      </right>
      <top style="thin">
        <color indexed="64"/>
      </top>
      <bottom style="thin">
        <color indexed="64"/>
      </bottom>
      <diagonal/>
    </border>
    <border>
      <left style="thin">
        <color indexed="0"/>
      </left>
      <right style="double">
        <color indexed="8"/>
      </right>
      <top style="thin">
        <color indexed="64"/>
      </top>
      <bottom style="thin">
        <color indexed="0"/>
      </bottom>
      <diagonal/>
    </border>
    <border>
      <left style="thin">
        <color indexed="0"/>
      </left>
      <right style="double">
        <color indexed="8"/>
      </right>
      <top style="thin">
        <color indexed="0"/>
      </top>
      <bottom style="thin">
        <color indexed="0"/>
      </bottom>
      <diagonal/>
    </border>
    <border>
      <left style="thin">
        <color indexed="0"/>
      </left>
      <right style="double">
        <color indexed="8"/>
      </right>
      <top style="thin">
        <color indexed="0"/>
      </top>
      <bottom/>
      <diagonal/>
    </border>
    <border>
      <left style="thin">
        <color indexed="64"/>
      </left>
      <right style="double">
        <color indexed="64"/>
      </right>
      <top style="thin">
        <color indexed="64"/>
      </top>
      <bottom/>
      <diagonal/>
    </border>
    <border>
      <left style="double">
        <color auto="1"/>
      </left>
      <right/>
      <top style="medium">
        <color auto="1"/>
      </top>
      <bottom style="thin">
        <color indexed="64"/>
      </bottom>
      <diagonal/>
    </border>
    <border>
      <left style="double">
        <color auto="1"/>
      </left>
      <right/>
      <top style="thin">
        <color indexed="64"/>
      </top>
      <bottom style="medium">
        <color auto="1"/>
      </bottom>
      <diagonal/>
    </border>
    <border>
      <left style="thin">
        <color indexed="64"/>
      </left>
      <right style="double">
        <color indexed="64"/>
      </right>
      <top style="medium">
        <color auto="1"/>
      </top>
      <bottom style="thin">
        <color indexed="64"/>
      </bottom>
      <diagonal/>
    </border>
    <border>
      <left style="thin">
        <color indexed="64"/>
      </left>
      <right style="double">
        <color indexed="64"/>
      </right>
      <top style="thin">
        <color indexed="64"/>
      </top>
      <bottom style="medium">
        <color auto="1"/>
      </bottom>
      <diagonal/>
    </border>
  </borders>
  <cellStyleXfs count="11">
    <xf numFmtId="0" fontId="0" fillId="0" borderId="0">
      <alignment vertical="top"/>
    </xf>
    <xf numFmtId="3" fontId="16" fillId="0" borderId="0" applyFont="0" applyFill="0" applyBorder="0" applyAlignment="0" applyProtection="0"/>
    <xf numFmtId="7" fontId="16" fillId="0" borderId="0" applyFont="0" applyFill="0" applyBorder="0" applyAlignment="0" applyProtection="0"/>
    <xf numFmtId="5" fontId="16" fillId="0" borderId="0" applyFont="0" applyFill="0" applyBorder="0" applyAlignment="0" applyProtection="0"/>
    <xf numFmtId="14" fontId="16" fillId="0" borderId="0" applyFont="0" applyFill="0" applyBorder="0" applyAlignment="0" applyProtection="0"/>
    <xf numFmtId="2" fontId="16"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17" fillId="0" borderId="0" applyNumberFormat="0" applyFill="0" applyBorder="0" applyAlignment="0" applyProtection="0">
      <alignment vertical="top"/>
      <protection locked="0"/>
    </xf>
    <xf numFmtId="0" fontId="16" fillId="0" borderId="1" applyNumberFormat="0" applyFont="0" applyBorder="0" applyAlignment="0" applyProtection="0"/>
    <xf numFmtId="9" fontId="32" fillId="0" borderId="0" applyFont="0" applyFill="0" applyBorder="0" applyAlignment="0" applyProtection="0"/>
  </cellStyleXfs>
  <cellXfs count="1686">
    <xf numFmtId="0" fontId="0" fillId="0" borderId="0" xfId="0" applyAlignment="1"/>
    <xf numFmtId="0" fontId="0" fillId="2" borderId="0" xfId="0" applyFill="1" applyAlignment="1" applyProtection="1">
      <protection locked="0"/>
    </xf>
    <xf numFmtId="0" fontId="0" fillId="2" borderId="0" xfId="0" applyFont="1" applyFill="1" applyAlignment="1" applyProtection="1">
      <alignment horizontal="center"/>
      <protection locked="0"/>
    </xf>
    <xf numFmtId="0" fontId="10" fillId="0" borderId="0" xfId="0" applyFont="1" applyBorder="1" applyAlignment="1"/>
    <xf numFmtId="0" fontId="0" fillId="3" borderId="0" xfId="0" applyFill="1" applyAlignment="1" applyProtection="1">
      <protection locked="0"/>
    </xf>
    <xf numFmtId="0" fontId="0" fillId="2" borderId="0" xfId="0" applyNumberFormat="1" applyFont="1" applyFill="1" applyBorder="1" applyAlignment="1" applyProtection="1">
      <protection locked="0"/>
    </xf>
    <xf numFmtId="0" fontId="0" fillId="0" borderId="0" xfId="0" applyAlignment="1" applyProtection="1">
      <protection locked="0"/>
    </xf>
    <xf numFmtId="1" fontId="7" fillId="0" borderId="0" xfId="0" applyNumberFormat="1" applyFont="1" applyBorder="1" applyAlignment="1"/>
    <xf numFmtId="0" fontId="0" fillId="0" borderId="0" xfId="0" applyFont="1" applyAlignment="1">
      <alignment horizontal="left" vertical="center"/>
    </xf>
    <xf numFmtId="0" fontId="7" fillId="0" borderId="0" xfId="0" applyFont="1" applyBorder="1" applyAlignment="1"/>
    <xf numFmtId="0" fontId="3" fillId="0" borderId="0" xfId="0" applyFont="1" applyBorder="1" applyAlignment="1"/>
    <xf numFmtId="2" fontId="0" fillId="2" borderId="0" xfId="0" applyNumberFormat="1" applyFill="1" applyAlignment="1" applyProtection="1">
      <protection locked="0"/>
    </xf>
    <xf numFmtId="9" fontId="0" fillId="2" borderId="0" xfId="0" applyNumberFormat="1" applyFont="1" applyFill="1" applyAlignment="1" applyProtection="1">
      <alignment horizontal="left"/>
      <protection locked="0"/>
    </xf>
    <xf numFmtId="1" fontId="0" fillId="2" borderId="0" xfId="0" applyNumberFormat="1" applyFont="1" applyFill="1" applyAlignment="1" applyProtection="1">
      <alignment horizontal="left"/>
      <protection locked="0"/>
    </xf>
    <xf numFmtId="1" fontId="7" fillId="0" borderId="0" xfId="0" applyNumberFormat="1" applyFont="1" applyBorder="1" applyAlignment="1" applyProtection="1">
      <protection locked="0"/>
    </xf>
    <xf numFmtId="0" fontId="16" fillId="0" borderId="0" xfId="0" applyFont="1" applyAlignment="1"/>
    <xf numFmtId="0" fontId="13" fillId="0" borderId="0" xfId="0" applyFont="1" applyAlignment="1"/>
    <xf numFmtId="0" fontId="13" fillId="0" borderId="0" xfId="0" applyFont="1" applyAlignment="1" applyProtection="1">
      <protection locked="0"/>
    </xf>
    <xf numFmtId="0" fontId="10" fillId="2" borderId="0" xfId="0" applyFont="1" applyFill="1" applyBorder="1" applyAlignment="1">
      <alignment horizontal="left" vertical="top" wrapText="1"/>
    </xf>
    <xf numFmtId="0" fontId="19" fillId="0" borderId="0" xfId="0" applyFont="1" applyBorder="1" applyAlignment="1">
      <alignment horizontal="left" vertical="top" wrapText="1"/>
    </xf>
    <xf numFmtId="0" fontId="19" fillId="2" borderId="0" xfId="0" applyNumberFormat="1" applyFont="1" applyFill="1" applyBorder="1" applyAlignment="1" applyProtection="1">
      <alignment horizontal="left" vertical="top" wrapText="1"/>
      <protection locked="0"/>
    </xf>
    <xf numFmtId="0" fontId="19" fillId="2" borderId="0" xfId="0" applyFont="1" applyFill="1" applyBorder="1" applyAlignment="1">
      <alignment horizontal="left" vertical="top" wrapText="1"/>
    </xf>
    <xf numFmtId="164" fontId="19" fillId="0" borderId="6" xfId="0" applyNumberFormat="1" applyFont="1" applyFill="1" applyBorder="1" applyAlignment="1" applyProtection="1"/>
    <xf numFmtId="164" fontId="19" fillId="2" borderId="11" xfId="0" applyNumberFormat="1" applyFont="1" applyFill="1" applyBorder="1" applyAlignment="1" applyProtection="1"/>
    <xf numFmtId="164" fontId="19" fillId="2" borderId="12" xfId="0" applyNumberFormat="1" applyFont="1" applyFill="1" applyBorder="1" applyAlignment="1" applyProtection="1"/>
    <xf numFmtId="164" fontId="19" fillId="2" borderId="6" xfId="0" applyNumberFormat="1" applyFont="1" applyFill="1" applyBorder="1" applyAlignment="1" applyProtection="1"/>
    <xf numFmtId="3" fontId="19" fillId="2" borderId="11" xfId="0" applyNumberFormat="1" applyFont="1" applyFill="1" applyBorder="1" applyAlignment="1" applyProtection="1"/>
    <xf numFmtId="3" fontId="19" fillId="2" borderId="6" xfId="0" applyNumberFormat="1" applyFont="1" applyFill="1" applyBorder="1" applyAlignment="1" applyProtection="1"/>
    <xf numFmtId="0" fontId="0" fillId="0" borderId="0" xfId="0" applyAlignment="1">
      <alignment wrapText="1"/>
    </xf>
    <xf numFmtId="0" fontId="0" fillId="0" borderId="0" xfId="0" applyBorder="1" applyAlignment="1">
      <alignment wrapText="1"/>
    </xf>
    <xf numFmtId="164" fontId="19" fillId="0" borderId="12" xfId="0" applyNumberFormat="1" applyFont="1" applyFill="1" applyBorder="1" applyAlignment="1" applyProtection="1">
      <alignment horizontal="right"/>
    </xf>
    <xf numFmtId="164" fontId="19" fillId="2" borderId="26" xfId="0" applyNumberFormat="1" applyFont="1" applyFill="1" applyBorder="1" applyAlignment="1" applyProtection="1"/>
    <xf numFmtId="164" fontId="19" fillId="2" borderId="12" xfId="0" applyNumberFormat="1" applyFont="1" applyFill="1" applyBorder="1" applyAlignment="1" applyProtection="1">
      <alignment horizontal="right"/>
    </xf>
    <xf numFmtId="3" fontId="19" fillId="2" borderId="12" xfId="0" applyNumberFormat="1" applyFont="1" applyFill="1" applyBorder="1" applyAlignment="1" applyProtection="1">
      <alignment horizontal="right"/>
    </xf>
    <xf numFmtId="164" fontId="21" fillId="2" borderId="6" xfId="0" applyNumberFormat="1" applyFont="1" applyFill="1" applyBorder="1" applyAlignment="1" applyProtection="1">
      <alignment horizontal="right"/>
    </xf>
    <xf numFmtId="164" fontId="21" fillId="2" borderId="6" xfId="0" applyNumberFormat="1" applyFont="1" applyFill="1" applyBorder="1" applyAlignment="1" applyProtection="1"/>
    <xf numFmtId="0" fontId="19" fillId="0" borderId="0" xfId="0" applyFont="1" applyBorder="1" applyAlignment="1">
      <alignment vertical="top" wrapText="1"/>
    </xf>
    <xf numFmtId="0" fontId="28" fillId="0" borderId="0" xfId="0" applyFont="1" applyAlignment="1">
      <alignment wrapText="1"/>
    </xf>
    <xf numFmtId="0" fontId="19" fillId="0" borderId="0" xfId="0" applyFont="1" applyAlignment="1">
      <alignment wrapText="1"/>
    </xf>
    <xf numFmtId="0" fontId="19" fillId="0" borderId="0" xfId="0" applyFont="1" applyBorder="1" applyAlignment="1">
      <alignment vertical="top" wrapText="1" shrinkToFit="1"/>
    </xf>
    <xf numFmtId="164" fontId="21" fillId="2" borderId="26" xfId="0" applyNumberFormat="1" applyFont="1" applyFill="1" applyBorder="1" applyAlignment="1" applyProtection="1">
      <alignment horizontal="right"/>
    </xf>
    <xf numFmtId="164" fontId="21" fillId="2" borderId="11" xfId="0" applyNumberFormat="1" applyFont="1" applyFill="1" applyBorder="1" applyAlignment="1" applyProtection="1"/>
    <xf numFmtId="7" fontId="13" fillId="0" borderId="0" xfId="2" applyFont="1" applyAlignment="1"/>
    <xf numFmtId="8" fontId="0" fillId="0" borderId="0" xfId="0" applyNumberFormat="1" applyAlignment="1"/>
    <xf numFmtId="0" fontId="0" fillId="0" borderId="0" xfId="0" applyAlignment="1"/>
    <xf numFmtId="0" fontId="0" fillId="0" borderId="0" xfId="0" applyBorder="1" applyAlignment="1"/>
    <xf numFmtId="7" fontId="0" fillId="11" borderId="26" xfId="0" applyNumberFormat="1" applyFont="1" applyFill="1" applyBorder="1" applyAlignment="1" applyProtection="1">
      <alignment horizontal="center"/>
      <protection locked="0"/>
    </xf>
    <xf numFmtId="9" fontId="0" fillId="11" borderId="6" xfId="0" applyNumberFormat="1" applyFont="1" applyFill="1" applyBorder="1" applyAlignment="1" applyProtection="1">
      <alignment horizontal="center"/>
      <protection locked="0"/>
    </xf>
    <xf numFmtId="0" fontId="0" fillId="8" borderId="55" xfId="0" applyFont="1" applyFill="1" applyBorder="1" applyAlignment="1" applyProtection="1">
      <alignment horizontal="center"/>
      <protection locked="0"/>
    </xf>
    <xf numFmtId="0" fontId="0" fillId="8" borderId="26" xfId="0" applyFont="1" applyFill="1" applyBorder="1" applyAlignment="1" applyProtection="1">
      <alignment horizontal="center"/>
      <protection locked="0"/>
    </xf>
    <xf numFmtId="0" fontId="0" fillId="8" borderId="6" xfId="0" applyFont="1" applyFill="1" applyBorder="1" applyAlignment="1" applyProtection="1">
      <alignment horizontal="center"/>
      <protection locked="0"/>
    </xf>
    <xf numFmtId="0" fontId="0" fillId="8" borderId="26" xfId="0" applyFill="1" applyBorder="1" applyAlignment="1" applyProtection="1">
      <protection locked="0"/>
    </xf>
    <xf numFmtId="3" fontId="16" fillId="8" borderId="26" xfId="0" applyNumberFormat="1" applyFont="1" applyFill="1" applyBorder="1" applyAlignment="1" applyProtection="1">
      <alignment horizontal="center"/>
      <protection locked="0"/>
    </xf>
    <xf numFmtId="3" fontId="0" fillId="8" borderId="66" xfId="0" applyNumberFormat="1" applyFont="1" applyFill="1" applyBorder="1" applyAlignment="1" applyProtection="1">
      <alignment horizontal="center"/>
      <protection locked="0"/>
    </xf>
    <xf numFmtId="3" fontId="0" fillId="8" borderId="100" xfId="0" applyNumberFormat="1" applyFont="1" applyFill="1" applyBorder="1" applyAlignment="1" applyProtection="1">
      <alignment horizontal="center"/>
      <protection locked="0"/>
    </xf>
    <xf numFmtId="0" fontId="0" fillId="8" borderId="106" xfId="0" applyFont="1" applyFill="1" applyBorder="1" applyAlignment="1" applyProtection="1">
      <alignment horizontal="center"/>
      <protection locked="0"/>
    </xf>
    <xf numFmtId="0" fontId="0" fillId="8" borderId="107" xfId="0" applyFont="1" applyFill="1" applyBorder="1" applyAlignment="1" applyProtection="1">
      <alignment horizontal="center"/>
      <protection locked="0"/>
    </xf>
    <xf numFmtId="0" fontId="0" fillId="8" borderId="108" xfId="0" applyFont="1" applyFill="1" applyBorder="1" applyAlignment="1" applyProtection="1">
      <alignment horizontal="center"/>
      <protection locked="0"/>
    </xf>
    <xf numFmtId="0" fontId="0" fillId="8" borderId="109" xfId="0" applyFont="1" applyFill="1" applyBorder="1" applyAlignment="1" applyProtection="1">
      <alignment horizontal="center"/>
      <protection locked="0"/>
    </xf>
    <xf numFmtId="7" fontId="0" fillId="11" borderId="95" xfId="0" applyNumberFormat="1" applyFill="1" applyBorder="1" applyAlignment="1" applyProtection="1">
      <protection locked="0"/>
    </xf>
    <xf numFmtId="7" fontId="0" fillId="11" borderId="98" xfId="0" applyNumberFormat="1" applyFill="1" applyBorder="1" applyAlignment="1" applyProtection="1">
      <protection locked="0"/>
    </xf>
    <xf numFmtId="0" fontId="0" fillId="0" borderId="0" xfId="0" applyAlignment="1">
      <alignment horizontal="right"/>
    </xf>
    <xf numFmtId="7" fontId="0" fillId="11" borderId="26" xfId="0" applyNumberFormat="1" applyFill="1" applyBorder="1" applyAlignment="1" applyProtection="1">
      <protection locked="0"/>
    </xf>
    <xf numFmtId="0" fontId="19" fillId="0" borderId="35" xfId="0" applyFont="1" applyBorder="1" applyAlignment="1"/>
    <xf numFmtId="0" fontId="19" fillId="0" borderId="0" xfId="0" applyFont="1" applyAlignment="1"/>
    <xf numFmtId="5" fontId="0" fillId="11" borderId="37" xfId="0" applyNumberFormat="1" applyFont="1" applyFill="1" applyBorder="1" applyAlignment="1" applyProtection="1">
      <alignment horizontal="center"/>
      <protection locked="0"/>
    </xf>
    <xf numFmtId="165" fontId="0" fillId="11" borderId="37" xfId="0" applyNumberFormat="1" applyFont="1" applyFill="1" applyBorder="1" applyAlignment="1" applyProtection="1">
      <alignment horizontal="center"/>
      <protection locked="0"/>
    </xf>
    <xf numFmtId="7" fontId="0" fillId="11" borderId="123" xfId="0" applyNumberFormat="1" applyFont="1" applyFill="1" applyBorder="1" applyAlignment="1" applyProtection="1">
      <alignment horizontal="center"/>
      <protection locked="0"/>
    </xf>
    <xf numFmtId="0" fontId="0" fillId="11" borderId="26" xfId="0" applyFill="1" applyBorder="1" applyAlignment="1" applyProtection="1">
      <protection locked="0"/>
    </xf>
    <xf numFmtId="0" fontId="0" fillId="11" borderId="6" xfId="0" applyFill="1" applyBorder="1" applyAlignment="1" applyProtection="1">
      <protection locked="0"/>
    </xf>
    <xf numFmtId="0" fontId="13" fillId="11" borderId="6" xfId="0" applyFont="1" applyFill="1" applyBorder="1" applyAlignment="1" applyProtection="1">
      <protection locked="0"/>
    </xf>
    <xf numFmtId="0" fontId="0" fillId="11" borderId="97" xfId="0" applyFill="1" applyBorder="1" applyAlignment="1" applyProtection="1">
      <protection locked="0"/>
    </xf>
    <xf numFmtId="7" fontId="0" fillId="8" borderId="102" xfId="0" applyNumberFormat="1" applyFill="1" applyBorder="1" applyAlignment="1" applyProtection="1">
      <protection locked="0"/>
    </xf>
    <xf numFmtId="7" fontId="0" fillId="11" borderId="102" xfId="0" applyNumberFormat="1" applyFill="1" applyBorder="1" applyAlignment="1" applyProtection="1">
      <protection locked="0"/>
    </xf>
    <xf numFmtId="0" fontId="22" fillId="0" borderId="0" xfId="0" applyFont="1" applyAlignment="1"/>
    <xf numFmtId="0" fontId="19" fillId="0" borderId="0" xfId="0" applyFont="1" applyAlignment="1"/>
    <xf numFmtId="0" fontId="0" fillId="0" borderId="0" xfId="0" applyAlignment="1"/>
    <xf numFmtId="0" fontId="17" fillId="0" borderId="0" xfId="8" applyAlignment="1" applyProtection="1">
      <alignment horizontal="left" vertical="top" wrapText="1"/>
    </xf>
    <xf numFmtId="7" fontId="0" fillId="11" borderId="149" xfId="0" applyNumberFormat="1" applyFont="1" applyFill="1" applyBorder="1" applyAlignment="1" applyProtection="1">
      <alignment horizontal="right"/>
      <protection locked="0"/>
    </xf>
    <xf numFmtId="0" fontId="13" fillId="11" borderId="26" xfId="0" applyFont="1" applyFill="1" applyBorder="1" applyAlignment="1" applyProtection="1">
      <alignment horizontal="left"/>
      <protection locked="0"/>
    </xf>
    <xf numFmtId="0" fontId="13" fillId="11" borderId="37" xfId="0" applyFont="1" applyFill="1" applyBorder="1" applyAlignment="1" applyProtection="1">
      <alignment horizontal="left"/>
      <protection locked="0"/>
    </xf>
    <xf numFmtId="0" fontId="0" fillId="11" borderId="26" xfId="0" applyFill="1" applyBorder="1" applyAlignment="1" applyProtection="1">
      <alignment horizontal="left"/>
      <protection locked="0"/>
    </xf>
    <xf numFmtId="167" fontId="0" fillId="11" borderId="69" xfId="0" applyNumberFormat="1" applyFont="1" applyFill="1" applyBorder="1" applyAlignment="1" applyProtection="1">
      <alignment horizontal="right"/>
      <protection locked="0"/>
    </xf>
    <xf numFmtId="0" fontId="0" fillId="8" borderId="7" xfId="0" applyFont="1" applyFill="1" applyBorder="1" applyAlignment="1" applyProtection="1">
      <alignment horizontal="center"/>
      <protection locked="0"/>
    </xf>
    <xf numFmtId="164" fontId="19" fillId="2" borderId="0" xfId="0" applyNumberFormat="1" applyFont="1" applyFill="1" applyBorder="1" applyAlignment="1" applyProtection="1"/>
    <xf numFmtId="7" fontId="19" fillId="3" borderId="106" xfId="0" applyNumberFormat="1" applyFont="1" applyFill="1" applyBorder="1" applyAlignment="1" applyProtection="1"/>
    <xf numFmtId="7" fontId="19" fillId="3" borderId="106" xfId="2" applyFont="1" applyFill="1" applyBorder="1" applyAlignment="1" applyProtection="1"/>
    <xf numFmtId="7" fontId="19" fillId="3" borderId="59" xfId="2" applyFont="1" applyFill="1" applyBorder="1" applyAlignment="1" applyProtection="1"/>
    <xf numFmtId="7" fontId="0" fillId="8" borderId="102" xfId="0" applyNumberFormat="1" applyFill="1" applyBorder="1" applyAlignment="1" applyProtection="1">
      <alignment horizontal="right"/>
      <protection locked="0"/>
    </xf>
    <xf numFmtId="0" fontId="19" fillId="0" borderId="0" xfId="0" applyFont="1" applyAlignment="1"/>
    <xf numFmtId="0" fontId="0" fillId="0" borderId="0" xfId="0" applyAlignment="1"/>
    <xf numFmtId="0" fontId="0" fillId="0" borderId="0" xfId="0" applyBorder="1" applyAlignment="1"/>
    <xf numFmtId="0" fontId="19" fillId="0" borderId="0" xfId="0" applyFont="1" applyBorder="1" applyAlignment="1"/>
    <xf numFmtId="0" fontId="19" fillId="0" borderId="0" xfId="0" applyFont="1" applyAlignment="1"/>
    <xf numFmtId="0" fontId="0" fillId="0" borderId="0" xfId="0" applyAlignment="1"/>
    <xf numFmtId="7" fontId="19" fillId="3" borderId="184" xfId="2" applyFont="1" applyFill="1" applyBorder="1" applyAlignment="1" applyProtection="1"/>
    <xf numFmtId="7" fontId="19" fillId="3" borderId="185" xfId="2" applyFont="1" applyFill="1" applyBorder="1" applyAlignment="1" applyProtection="1"/>
    <xf numFmtId="7" fontId="19" fillId="3" borderId="58" xfId="2" applyFont="1" applyFill="1" applyBorder="1" applyAlignment="1" applyProtection="1"/>
    <xf numFmtId="7" fontId="19" fillId="3" borderId="108" xfId="2" applyFont="1" applyFill="1" applyBorder="1" applyAlignment="1" applyProtection="1"/>
    <xf numFmtId="7" fontId="19" fillId="3" borderId="107" xfId="2" applyFont="1" applyFill="1" applyBorder="1" applyAlignment="1" applyProtection="1"/>
    <xf numFmtId="0" fontId="19" fillId="3" borderId="106" xfId="2" applyNumberFormat="1" applyFont="1" applyFill="1" applyBorder="1" applyAlignment="1" applyProtection="1">
      <alignment horizontal="center"/>
    </xf>
    <xf numFmtId="7" fontId="19" fillId="3" borderId="107" xfId="2" applyFont="1" applyFill="1" applyBorder="1" applyAlignment="1" applyProtection="1">
      <alignment horizontal="center"/>
    </xf>
    <xf numFmtId="1" fontId="0" fillId="8" borderId="39" xfId="0" applyNumberFormat="1" applyFont="1" applyFill="1" applyBorder="1" applyAlignment="1" applyProtection="1">
      <alignment horizontal="center"/>
      <protection locked="0"/>
    </xf>
    <xf numFmtId="7" fontId="19" fillId="3" borderId="181" xfId="2" applyFont="1" applyFill="1" applyBorder="1" applyAlignment="1" applyProtection="1"/>
    <xf numFmtId="0" fontId="13" fillId="11" borderId="221" xfId="0" applyFont="1" applyFill="1" applyBorder="1" applyAlignment="1" applyProtection="1">
      <protection locked="0"/>
    </xf>
    <xf numFmtId="0" fontId="10" fillId="3" borderId="0" xfId="0" applyFont="1" applyFill="1" applyBorder="1" applyAlignment="1" applyProtection="1"/>
    <xf numFmtId="7" fontId="19" fillId="3" borderId="152" xfId="2" applyNumberFormat="1" applyFont="1" applyFill="1" applyBorder="1" applyAlignment="1" applyProtection="1"/>
    <xf numFmtId="7" fontId="10" fillId="3" borderId="0" xfId="0" applyNumberFormat="1" applyFont="1" applyFill="1" applyBorder="1" applyAlignment="1" applyProtection="1"/>
    <xf numFmtId="7" fontId="19" fillId="3" borderId="108" xfId="2" applyFont="1" applyFill="1" applyBorder="1" applyAlignment="1" applyProtection="1">
      <alignment horizontal="right"/>
    </xf>
    <xf numFmtId="7" fontId="19" fillId="3" borderId="106" xfId="2" applyFont="1" applyFill="1" applyBorder="1" applyAlignment="1" applyProtection="1">
      <alignment horizontal="right"/>
    </xf>
    <xf numFmtId="7" fontId="19" fillId="3" borderId="107" xfId="2" applyFont="1" applyFill="1" applyBorder="1" applyAlignment="1" applyProtection="1">
      <alignment horizontal="right"/>
    </xf>
    <xf numFmtId="7" fontId="19" fillId="3" borderId="208" xfId="2" applyFont="1" applyFill="1" applyBorder="1" applyAlignment="1" applyProtection="1">
      <alignment horizontal="right"/>
    </xf>
    <xf numFmtId="167" fontId="22" fillId="3" borderId="106" xfId="2" applyNumberFormat="1" applyFont="1" applyFill="1" applyBorder="1" applyAlignment="1" applyProtection="1">
      <alignment horizontal="center"/>
    </xf>
    <xf numFmtId="1" fontId="22" fillId="3" borderId="109" xfId="2" applyNumberFormat="1" applyFont="1" applyFill="1" applyBorder="1" applyAlignment="1" applyProtection="1">
      <alignment horizontal="center"/>
    </xf>
    <xf numFmtId="0" fontId="0" fillId="3" borderId="0" xfId="0" applyFill="1" applyAlignment="1" applyProtection="1"/>
    <xf numFmtId="0" fontId="0" fillId="3" borderId="0" xfId="0" applyFill="1" applyAlignment="1" applyProtection="1">
      <alignment horizontal="right"/>
    </xf>
    <xf numFmtId="7" fontId="22" fillId="3" borderId="106" xfId="2" applyFont="1" applyFill="1" applyBorder="1" applyAlignment="1" applyProtection="1">
      <alignment horizontal="center"/>
    </xf>
    <xf numFmtId="7" fontId="19" fillId="2" borderId="106" xfId="0" applyNumberFormat="1" applyFont="1" applyFill="1" applyBorder="1" applyAlignment="1" applyProtection="1">
      <alignment horizontal="right"/>
    </xf>
    <xf numFmtId="7" fontId="19" fillId="3" borderId="106" xfId="2" applyNumberFormat="1" applyFont="1" applyFill="1" applyBorder="1" applyAlignment="1" applyProtection="1"/>
    <xf numFmtId="7" fontId="0" fillId="3" borderId="0" xfId="0" applyNumberFormat="1" applyFill="1" applyAlignment="1" applyProtection="1"/>
    <xf numFmtId="166" fontId="22" fillId="0" borderId="32" xfId="2" applyNumberFormat="1" applyFont="1" applyBorder="1" applyAlignment="1" applyProtection="1">
      <alignment horizontal="center"/>
    </xf>
    <xf numFmtId="7" fontId="19" fillId="0" borderId="186" xfId="2" applyFont="1" applyFill="1" applyBorder="1" applyAlignment="1" applyProtection="1">
      <alignment horizontal="right"/>
    </xf>
    <xf numFmtId="0" fontId="19" fillId="0" borderId="0" xfId="0" applyFont="1" applyAlignment="1"/>
    <xf numFmtId="7" fontId="22" fillId="0" borderId="32" xfId="2" applyFont="1" applyBorder="1" applyAlignment="1" applyProtection="1"/>
    <xf numFmtId="7" fontId="19" fillId="3" borderId="208" xfId="2" applyFont="1" applyFill="1" applyBorder="1" applyAlignment="1" applyProtection="1"/>
    <xf numFmtId="7" fontId="19" fillId="3" borderId="232" xfId="0" applyNumberFormat="1" applyFont="1" applyFill="1" applyBorder="1" applyAlignment="1" applyProtection="1"/>
    <xf numFmtId="7" fontId="19" fillId="3" borderId="232" xfId="2" applyFont="1" applyFill="1" applyBorder="1" applyAlignment="1" applyProtection="1"/>
    <xf numFmtId="7" fontId="19" fillId="3" borderId="168" xfId="2" applyFont="1" applyFill="1" applyBorder="1" applyAlignment="1" applyProtection="1"/>
    <xf numFmtId="7" fontId="19" fillId="2" borderId="235" xfId="0" applyNumberFormat="1" applyFont="1" applyFill="1" applyBorder="1" applyAlignment="1" applyProtection="1">
      <alignment horizontal="right"/>
    </xf>
    <xf numFmtId="7" fontId="19" fillId="3" borderId="232" xfId="2" applyFont="1" applyFill="1" applyBorder="1" applyAlignment="1" applyProtection="1">
      <alignment horizontal="right"/>
    </xf>
    <xf numFmtId="7" fontId="19" fillId="2" borderId="232" xfId="0" applyNumberFormat="1" applyFont="1" applyFill="1" applyBorder="1" applyAlignment="1" applyProtection="1">
      <alignment horizontal="right"/>
    </xf>
    <xf numFmtId="7" fontId="19" fillId="3" borderId="232" xfId="2" applyNumberFormat="1" applyFont="1" applyFill="1" applyBorder="1" applyAlignment="1" applyProtection="1"/>
    <xf numFmtId="7" fontId="19" fillId="2" borderId="238" xfId="2" applyFont="1" applyFill="1" applyBorder="1" applyAlignment="1" applyProtection="1">
      <alignment horizontal="right"/>
    </xf>
    <xf numFmtId="7" fontId="19" fillId="3" borderId="238" xfId="2" applyFont="1" applyFill="1" applyBorder="1" applyAlignment="1" applyProtection="1"/>
    <xf numFmtId="7" fontId="22" fillId="3" borderId="108" xfId="2" applyFont="1" applyFill="1" applyBorder="1" applyAlignment="1" applyProtection="1">
      <alignment horizontal="center"/>
    </xf>
    <xf numFmtId="0" fontId="19" fillId="3" borderId="232" xfId="2" applyNumberFormat="1" applyFont="1" applyFill="1" applyBorder="1" applyAlignment="1" applyProtection="1">
      <alignment horizontal="center"/>
    </xf>
    <xf numFmtId="7" fontId="19" fillId="3" borderId="238" xfId="2" applyFont="1" applyFill="1" applyBorder="1" applyAlignment="1" applyProtection="1">
      <alignment horizontal="center"/>
    </xf>
    <xf numFmtId="7" fontId="19" fillId="2" borderId="108" xfId="0" applyNumberFormat="1" applyFont="1" applyFill="1" applyBorder="1" applyAlignment="1" applyProtection="1">
      <alignment horizontal="right" vertical="center"/>
    </xf>
    <xf numFmtId="7" fontId="19" fillId="3" borderId="238" xfId="2" applyFont="1" applyFill="1" applyBorder="1" applyAlignment="1" applyProtection="1">
      <alignment horizontal="right"/>
    </xf>
    <xf numFmtId="7" fontId="22" fillId="3" borderId="232" xfId="2" applyFont="1" applyFill="1" applyBorder="1" applyAlignment="1" applyProtection="1">
      <alignment horizontal="center"/>
    </xf>
    <xf numFmtId="1" fontId="22" fillId="3" borderId="242" xfId="2" applyNumberFormat="1" applyFont="1" applyFill="1" applyBorder="1" applyAlignment="1" applyProtection="1">
      <alignment horizontal="center"/>
    </xf>
    <xf numFmtId="7" fontId="22" fillId="0" borderId="245" xfId="2" applyFont="1" applyBorder="1" applyAlignment="1" applyProtection="1"/>
    <xf numFmtId="7" fontId="19" fillId="2" borderId="246" xfId="2" applyFont="1" applyFill="1" applyBorder="1" applyAlignment="1" applyProtection="1">
      <alignment horizontal="right"/>
    </xf>
    <xf numFmtId="0" fontId="0" fillId="0" borderId="55" xfId="0" applyBorder="1" applyAlignment="1" applyProtection="1"/>
    <xf numFmtId="0" fontId="19" fillId="3" borderId="230" xfId="2" applyNumberFormat="1" applyFont="1" applyFill="1" applyBorder="1" applyAlignment="1" applyProtection="1">
      <alignment horizontal="center"/>
    </xf>
    <xf numFmtId="0" fontId="19" fillId="3" borderId="235" xfId="2" applyNumberFormat="1" applyFont="1" applyFill="1" applyBorder="1" applyAlignment="1" applyProtection="1">
      <alignment horizontal="center"/>
    </xf>
    <xf numFmtId="0" fontId="19" fillId="3" borderId="215" xfId="2" applyNumberFormat="1" applyFont="1" applyFill="1" applyBorder="1" applyAlignment="1" applyProtection="1">
      <alignment horizontal="center"/>
    </xf>
    <xf numFmtId="7" fontId="19" fillId="2" borderId="238" xfId="0" applyNumberFormat="1" applyFont="1" applyFill="1" applyBorder="1" applyAlignment="1" applyProtection="1">
      <alignment horizontal="right"/>
    </xf>
    <xf numFmtId="0" fontId="19" fillId="0" borderId="55" xfId="0" applyFont="1" applyBorder="1" applyAlignment="1" applyProtection="1"/>
    <xf numFmtId="7" fontId="19" fillId="3" borderId="57" xfId="2" applyFont="1" applyFill="1" applyBorder="1" applyAlignment="1" applyProtection="1"/>
    <xf numFmtId="7" fontId="19" fillId="3" borderId="168" xfId="0" applyNumberFormat="1" applyFont="1" applyFill="1" applyBorder="1" applyAlignment="1" applyProtection="1"/>
    <xf numFmtId="7" fontId="19" fillId="0" borderId="269" xfId="2" applyFont="1" applyFill="1" applyBorder="1" applyAlignment="1" applyProtection="1">
      <alignment horizontal="right"/>
    </xf>
    <xf numFmtId="7" fontId="19" fillId="3" borderId="235" xfId="2" applyFont="1" applyFill="1" applyBorder="1" applyAlignment="1" applyProtection="1"/>
    <xf numFmtId="7" fontId="19" fillId="3" borderId="235" xfId="2" applyFont="1" applyFill="1" applyBorder="1" applyAlignment="1" applyProtection="1">
      <alignment horizontal="right"/>
    </xf>
    <xf numFmtId="7" fontId="19" fillId="2" borderId="274" xfId="0" applyNumberFormat="1" applyFont="1" applyFill="1" applyBorder="1" applyAlignment="1" applyProtection="1">
      <alignment horizontal="right"/>
    </xf>
    <xf numFmtId="7" fontId="19" fillId="2" borderId="274" xfId="2" applyFont="1" applyFill="1" applyBorder="1" applyAlignment="1" applyProtection="1">
      <alignment horizontal="right"/>
    </xf>
    <xf numFmtId="7" fontId="22" fillId="0" borderId="275" xfId="2" applyFont="1" applyBorder="1" applyAlignment="1" applyProtection="1"/>
    <xf numFmtId="7" fontId="19" fillId="3" borderId="69" xfId="2" applyFont="1" applyFill="1" applyBorder="1" applyAlignment="1" applyProtection="1">
      <alignment horizontal="right"/>
    </xf>
    <xf numFmtId="7" fontId="19" fillId="3" borderId="274" xfId="2" applyFont="1" applyFill="1" applyBorder="1" applyAlignment="1" applyProtection="1"/>
    <xf numFmtId="7" fontId="22" fillId="3" borderId="69" xfId="2" applyFont="1" applyFill="1" applyBorder="1" applyAlignment="1" applyProtection="1">
      <alignment horizontal="center"/>
    </xf>
    <xf numFmtId="7" fontId="19" fillId="3" borderId="274" xfId="2" applyFont="1" applyFill="1" applyBorder="1" applyAlignment="1" applyProtection="1">
      <alignment horizontal="center"/>
    </xf>
    <xf numFmtId="166" fontId="22" fillId="0" borderId="275" xfId="2" applyNumberFormat="1" applyFont="1" applyBorder="1" applyAlignment="1" applyProtection="1">
      <alignment horizontal="center"/>
    </xf>
    <xf numFmtId="7" fontId="19" fillId="0" borderId="149" xfId="2" applyFont="1" applyFill="1" applyBorder="1" applyAlignment="1" applyProtection="1"/>
    <xf numFmtId="1" fontId="22" fillId="3" borderId="276" xfId="2" applyNumberFormat="1" applyFont="1" applyFill="1" applyBorder="1" applyAlignment="1" applyProtection="1">
      <alignment horizontal="center"/>
    </xf>
    <xf numFmtId="7" fontId="19" fillId="3" borderId="235" xfId="0" applyNumberFormat="1" applyFont="1" applyFill="1" applyBorder="1" applyAlignment="1" applyProtection="1"/>
    <xf numFmtId="7" fontId="19" fillId="3" borderId="274" xfId="2" applyFont="1" applyFill="1" applyBorder="1" applyAlignment="1" applyProtection="1">
      <alignment horizontal="right"/>
    </xf>
    <xf numFmtId="7" fontId="19" fillId="0" borderId="149" xfId="2" applyFont="1" applyFill="1" applyBorder="1" applyAlignment="1" applyProtection="1">
      <alignment horizontal="right"/>
    </xf>
    <xf numFmtId="7" fontId="19" fillId="3" borderId="274" xfId="2" applyFont="1" applyFill="1" applyBorder="1" applyAlignment="1" applyProtection="1">
      <alignment horizontal="right" vertical="center"/>
    </xf>
    <xf numFmtId="7" fontId="19" fillId="2" borderId="177" xfId="2" applyFont="1" applyFill="1" applyBorder="1" applyAlignment="1" applyProtection="1">
      <alignment horizontal="right"/>
    </xf>
    <xf numFmtId="7" fontId="22" fillId="0" borderId="281" xfId="2" applyFont="1" applyBorder="1" applyAlignment="1" applyProtection="1"/>
    <xf numFmtId="7" fontId="19" fillId="2" borderId="69" xfId="0" applyNumberFormat="1" applyFont="1" applyFill="1" applyBorder="1" applyAlignment="1" applyProtection="1">
      <alignment horizontal="right" vertical="center"/>
    </xf>
    <xf numFmtId="7" fontId="19" fillId="2" borderId="291" xfId="0" applyNumberFormat="1" applyFont="1" applyFill="1" applyBorder="1" applyAlignment="1" applyProtection="1">
      <alignment horizontal="right"/>
    </xf>
    <xf numFmtId="0" fontId="0" fillId="3" borderId="0" xfId="0" applyFill="1" applyBorder="1" applyAlignment="1" applyProtection="1"/>
    <xf numFmtId="7" fontId="19" fillId="3" borderId="297" xfId="2" applyFont="1" applyFill="1" applyBorder="1" applyAlignment="1" applyProtection="1"/>
    <xf numFmtId="7" fontId="19" fillId="3" borderId="297" xfId="0" applyNumberFormat="1" applyFont="1" applyFill="1" applyBorder="1" applyAlignment="1" applyProtection="1"/>
    <xf numFmtId="7" fontId="19" fillId="2" borderId="183" xfId="0" applyNumberFormat="1" applyFont="1" applyFill="1" applyBorder="1" applyAlignment="1" applyProtection="1">
      <alignment horizontal="right"/>
    </xf>
    <xf numFmtId="7" fontId="19" fillId="2" borderId="297" xfId="0" applyNumberFormat="1" applyFont="1" applyFill="1" applyBorder="1" applyAlignment="1" applyProtection="1">
      <alignment horizontal="right"/>
    </xf>
    <xf numFmtId="7" fontId="19" fillId="2" borderId="298" xfId="0" applyNumberFormat="1" applyFont="1" applyFill="1" applyBorder="1" applyAlignment="1" applyProtection="1">
      <alignment horizontal="right"/>
    </xf>
    <xf numFmtId="7" fontId="19" fillId="2" borderId="298" xfId="2" applyFont="1" applyFill="1" applyBorder="1" applyAlignment="1" applyProtection="1">
      <alignment horizontal="right"/>
    </xf>
    <xf numFmtId="7" fontId="22" fillId="0" borderId="300" xfId="2" applyFont="1" applyBorder="1" applyAlignment="1" applyProtection="1"/>
    <xf numFmtId="7" fontId="19" fillId="3" borderId="101" xfId="2" applyFont="1" applyFill="1" applyBorder="1" applyAlignment="1" applyProtection="1">
      <alignment horizontal="right"/>
    </xf>
    <xf numFmtId="7" fontId="19" fillId="3" borderId="297" xfId="2" applyFont="1" applyFill="1" applyBorder="1" applyAlignment="1" applyProtection="1">
      <alignment horizontal="right"/>
    </xf>
    <xf numFmtId="7" fontId="19" fillId="3" borderId="298" xfId="2" applyFont="1" applyFill="1" applyBorder="1" applyAlignment="1" applyProtection="1"/>
    <xf numFmtId="7" fontId="22" fillId="3" borderId="101" xfId="2" applyFont="1" applyFill="1" applyBorder="1" applyAlignment="1" applyProtection="1">
      <alignment horizontal="center"/>
    </xf>
    <xf numFmtId="0" fontId="19" fillId="3" borderId="297" xfId="2" applyNumberFormat="1" applyFont="1" applyFill="1" applyBorder="1" applyAlignment="1" applyProtection="1">
      <alignment horizontal="center"/>
    </xf>
    <xf numFmtId="7" fontId="19" fillId="3" borderId="298" xfId="2" applyFont="1" applyFill="1" applyBorder="1" applyAlignment="1" applyProtection="1">
      <alignment horizontal="center"/>
    </xf>
    <xf numFmtId="166" fontId="22" fillId="0" borderId="300" xfId="2" applyNumberFormat="1" applyFont="1" applyBorder="1" applyAlignment="1" applyProtection="1">
      <alignment horizontal="center"/>
    </xf>
    <xf numFmtId="7" fontId="19" fillId="3" borderId="298" xfId="2" applyFont="1" applyFill="1" applyBorder="1" applyAlignment="1" applyProtection="1">
      <alignment horizontal="right"/>
    </xf>
    <xf numFmtId="7" fontId="19" fillId="3" borderId="301" xfId="2" applyFont="1" applyFill="1" applyBorder="1" applyAlignment="1" applyProtection="1">
      <alignment horizontal="right"/>
    </xf>
    <xf numFmtId="7" fontId="19" fillId="0" borderId="305" xfId="2" applyFont="1" applyFill="1" applyBorder="1" applyAlignment="1" applyProtection="1">
      <alignment horizontal="right"/>
    </xf>
    <xf numFmtId="7" fontId="19" fillId="3" borderId="183" xfId="2" applyFont="1" applyFill="1" applyBorder="1" applyAlignment="1" applyProtection="1"/>
    <xf numFmtId="7" fontId="19" fillId="3" borderId="308" xfId="0" applyNumberFormat="1" applyFont="1" applyFill="1" applyBorder="1" applyAlignment="1" applyProtection="1"/>
    <xf numFmtId="7" fontId="19" fillId="2" borderId="309" xfId="0" applyNumberFormat="1" applyFont="1" applyFill="1" applyBorder="1" applyAlignment="1" applyProtection="1">
      <alignment horizontal="right"/>
    </xf>
    <xf numFmtId="7" fontId="19" fillId="2" borderId="310" xfId="0" applyNumberFormat="1" applyFont="1" applyFill="1" applyBorder="1" applyAlignment="1" applyProtection="1">
      <alignment horizontal="right"/>
    </xf>
    <xf numFmtId="7" fontId="22" fillId="0" borderId="313" xfId="2" applyFont="1" applyBorder="1" applyAlignment="1" applyProtection="1"/>
    <xf numFmtId="7" fontId="19" fillId="3" borderId="314" xfId="2" applyFont="1" applyFill="1" applyBorder="1" applyAlignment="1" applyProtection="1">
      <alignment horizontal="right"/>
    </xf>
    <xf numFmtId="7" fontId="19" fillId="3" borderId="310" xfId="2" applyFont="1" applyFill="1" applyBorder="1" applyAlignment="1" applyProtection="1"/>
    <xf numFmtId="7" fontId="22" fillId="3" borderId="314" xfId="2" applyFont="1" applyFill="1" applyBorder="1" applyAlignment="1" applyProtection="1">
      <alignment horizontal="center"/>
    </xf>
    <xf numFmtId="7" fontId="19" fillId="3" borderId="310" xfId="2" applyFont="1" applyFill="1" applyBorder="1" applyAlignment="1" applyProtection="1">
      <alignment horizontal="center"/>
    </xf>
    <xf numFmtId="166" fontId="22" fillId="0" borderId="313" xfId="2" applyNumberFormat="1" applyFont="1" applyBorder="1" applyAlignment="1" applyProtection="1">
      <alignment horizontal="center"/>
    </xf>
    <xf numFmtId="7" fontId="19" fillId="3" borderId="310" xfId="2" applyFont="1" applyFill="1" applyBorder="1" applyAlignment="1" applyProtection="1">
      <alignment horizontal="right"/>
    </xf>
    <xf numFmtId="0" fontId="19" fillId="3" borderId="181" xfId="2" applyNumberFormat="1" applyFont="1" applyFill="1" applyBorder="1" applyAlignment="1" applyProtection="1">
      <alignment horizontal="center"/>
    </xf>
    <xf numFmtId="7" fontId="19" fillId="3" borderId="315" xfId="2" applyFont="1" applyFill="1" applyBorder="1" applyAlignment="1" applyProtection="1">
      <alignment horizontal="right"/>
    </xf>
    <xf numFmtId="7" fontId="19" fillId="0" borderId="145" xfId="2" applyFont="1" applyFill="1" applyBorder="1" applyAlignment="1" applyProtection="1">
      <alignment horizontal="right"/>
    </xf>
    <xf numFmtId="7" fontId="19" fillId="3" borderId="230" xfId="2" applyFont="1" applyFill="1" applyBorder="1" applyAlignment="1" applyProtection="1"/>
    <xf numFmtId="7" fontId="19" fillId="2" borderId="318" xfId="0" applyNumberFormat="1" applyFont="1" applyFill="1" applyBorder="1" applyAlignment="1" applyProtection="1">
      <alignment horizontal="right"/>
    </xf>
    <xf numFmtId="0" fontId="19" fillId="3" borderId="319" xfId="2" applyNumberFormat="1" applyFont="1" applyFill="1" applyBorder="1" applyAlignment="1" applyProtection="1">
      <alignment horizontal="center"/>
    </xf>
    <xf numFmtId="7" fontId="19" fillId="2" borderId="317" xfId="0" applyNumberFormat="1" applyFont="1" applyFill="1" applyBorder="1" applyAlignment="1" applyProtection="1">
      <alignment horizontal="right" vertical="center"/>
    </xf>
    <xf numFmtId="0" fontId="17" fillId="2" borderId="0" xfId="8" applyFill="1" applyBorder="1" applyAlignment="1" applyProtection="1">
      <alignment vertical="top" wrapText="1"/>
    </xf>
    <xf numFmtId="3" fontId="0" fillId="8" borderId="322" xfId="0" applyNumberFormat="1" applyFont="1" applyFill="1" applyBorder="1" applyAlignment="1" applyProtection="1">
      <alignment horizontal="center"/>
      <protection locked="0"/>
    </xf>
    <xf numFmtId="7" fontId="0" fillId="11" borderId="309" xfId="0" applyNumberFormat="1" applyFont="1" applyFill="1" applyBorder="1" applyAlignment="1" applyProtection="1">
      <alignment horizontal="right"/>
      <protection locked="0"/>
    </xf>
    <xf numFmtId="3" fontId="0" fillId="8" borderId="325" xfId="0" applyNumberFormat="1" applyFont="1" applyFill="1" applyBorder="1" applyAlignment="1" applyProtection="1">
      <alignment horizontal="center"/>
      <protection locked="0"/>
    </xf>
    <xf numFmtId="0" fontId="0" fillId="8" borderId="231" xfId="0" applyFont="1" applyFill="1" applyBorder="1" applyAlignment="1" applyProtection="1">
      <alignment horizontal="center"/>
      <protection locked="0"/>
    </xf>
    <xf numFmtId="0" fontId="0" fillId="8" borderId="332" xfId="0" applyFont="1" applyFill="1" applyBorder="1" applyAlignment="1" applyProtection="1">
      <alignment horizontal="center"/>
      <protection locked="0"/>
    </xf>
    <xf numFmtId="0" fontId="0" fillId="8" borderId="322" xfId="0" applyFont="1" applyFill="1" applyBorder="1" applyAlignment="1" applyProtection="1">
      <alignment horizontal="center"/>
      <protection locked="0"/>
    </xf>
    <xf numFmtId="1" fontId="0" fillId="8" borderId="332" xfId="0" applyNumberFormat="1" applyFont="1" applyFill="1" applyBorder="1" applyAlignment="1" applyProtection="1">
      <alignment horizontal="center"/>
      <protection locked="0"/>
    </xf>
    <xf numFmtId="0" fontId="0" fillId="8" borderId="336" xfId="0" applyFont="1" applyFill="1" applyBorder="1" applyAlignment="1" applyProtection="1">
      <alignment horizontal="center"/>
      <protection locked="0"/>
    </xf>
    <xf numFmtId="0" fontId="0" fillId="8" borderId="334" xfId="0" applyFont="1" applyFill="1" applyBorder="1" applyAlignment="1" applyProtection="1">
      <alignment horizontal="center"/>
      <protection locked="0"/>
    </xf>
    <xf numFmtId="1" fontId="0" fillId="8" borderId="337" xfId="0" applyNumberFormat="1" applyFont="1" applyFill="1" applyBorder="1" applyAlignment="1" applyProtection="1">
      <alignment horizontal="center"/>
      <protection locked="0"/>
    </xf>
    <xf numFmtId="7" fontId="0" fillId="8" borderId="273" xfId="0" applyNumberFormat="1" applyFill="1" applyBorder="1" applyAlignment="1" applyProtection="1">
      <protection locked="0"/>
    </xf>
    <xf numFmtId="7" fontId="0" fillId="11" borderId="176" xfId="0" applyNumberFormat="1" applyFont="1" applyFill="1" applyBorder="1" applyAlignment="1" applyProtection="1">
      <alignment horizontal="right"/>
      <protection locked="0"/>
    </xf>
    <xf numFmtId="0" fontId="13" fillId="11" borderId="322" xfId="0" applyFont="1" applyFill="1" applyBorder="1" applyAlignment="1" applyProtection="1">
      <alignment horizontal="left"/>
      <protection locked="0"/>
    </xf>
    <xf numFmtId="7" fontId="0" fillId="11" borderId="350" xfId="0" applyNumberFormat="1" applyFont="1" applyFill="1" applyBorder="1" applyAlignment="1" applyProtection="1">
      <alignment horizontal="right"/>
      <protection locked="0"/>
    </xf>
    <xf numFmtId="0" fontId="0" fillId="11" borderId="322" xfId="0" applyFill="1" applyBorder="1" applyAlignment="1" applyProtection="1">
      <alignment horizontal="left"/>
      <protection locked="0"/>
    </xf>
    <xf numFmtId="0" fontId="0" fillId="11" borderId="322" xfId="0" applyFont="1" applyFill="1" applyBorder="1" applyAlignment="1" applyProtection="1">
      <alignment horizontal="left"/>
      <protection locked="0"/>
    </xf>
    <xf numFmtId="7" fontId="0" fillId="11" borderId="350" xfId="0" applyNumberFormat="1" applyFill="1" applyBorder="1" applyAlignment="1" applyProtection="1">
      <alignment horizontal="right"/>
      <protection locked="0"/>
    </xf>
    <xf numFmtId="0" fontId="0" fillId="11" borderId="359" xfId="0" applyFont="1" applyFill="1" applyBorder="1" applyAlignment="1" applyProtection="1">
      <alignment horizontal="left"/>
      <protection locked="0"/>
    </xf>
    <xf numFmtId="7" fontId="0" fillId="11" borderId="360" xfId="0" applyNumberFormat="1" applyFont="1" applyFill="1" applyBorder="1" applyAlignment="1" applyProtection="1">
      <alignment horizontal="right"/>
      <protection locked="0"/>
    </xf>
    <xf numFmtId="167" fontId="0" fillId="11" borderId="309" xfId="0" applyNumberFormat="1" applyFont="1" applyFill="1" applyBorder="1" applyAlignment="1" applyProtection="1">
      <alignment horizontal="right"/>
      <protection locked="0"/>
    </xf>
    <xf numFmtId="7" fontId="0" fillId="11" borderId="309" xfId="2" applyFont="1" applyFill="1" applyBorder="1" applyAlignment="1" applyProtection="1">
      <alignment horizontal="right"/>
      <protection locked="0"/>
    </xf>
    <xf numFmtId="7" fontId="0" fillId="11" borderId="276" xfId="0" applyNumberFormat="1" applyFont="1" applyFill="1" applyBorder="1" applyAlignment="1" applyProtection="1">
      <alignment horizontal="right"/>
      <protection locked="0"/>
    </xf>
    <xf numFmtId="0" fontId="0" fillId="8" borderId="322" xfId="0" applyFill="1" applyBorder="1" applyAlignment="1" applyProtection="1">
      <protection locked="0"/>
    </xf>
    <xf numFmtId="7" fontId="0" fillId="8" borderId="332" xfId="0" applyNumberFormat="1" applyFill="1" applyBorder="1" applyAlignment="1" applyProtection="1">
      <protection locked="0"/>
    </xf>
    <xf numFmtId="0" fontId="13" fillId="8" borderId="322" xfId="0" applyFont="1" applyFill="1" applyBorder="1" applyAlignment="1" applyProtection="1">
      <protection locked="0"/>
    </xf>
    <xf numFmtId="7" fontId="13" fillId="8" borderId="332" xfId="0" applyNumberFormat="1" applyFont="1" applyFill="1" applyBorder="1" applyAlignment="1" applyProtection="1">
      <protection locked="0"/>
    </xf>
    <xf numFmtId="7" fontId="0" fillId="8" borderId="337" xfId="0" applyNumberFormat="1" applyFill="1" applyBorder="1" applyAlignment="1" applyProtection="1">
      <protection locked="0"/>
    </xf>
    <xf numFmtId="7" fontId="0" fillId="11" borderId="322" xfId="0" applyNumberFormat="1" applyFill="1" applyBorder="1" applyAlignment="1" applyProtection="1">
      <protection locked="0"/>
    </xf>
    <xf numFmtId="0" fontId="0" fillId="11" borderId="322" xfId="0" applyFill="1" applyBorder="1" applyAlignment="1" applyProtection="1">
      <protection locked="0"/>
    </xf>
    <xf numFmtId="0" fontId="13" fillId="11" borderId="322" xfId="0" applyFont="1" applyFill="1" applyBorder="1" applyAlignment="1" applyProtection="1">
      <protection locked="0"/>
    </xf>
    <xf numFmtId="7" fontId="0" fillId="11" borderId="334" xfId="0" applyNumberFormat="1" applyFill="1" applyBorder="1" applyAlignment="1" applyProtection="1">
      <protection locked="0"/>
    </xf>
    <xf numFmtId="0" fontId="0" fillId="11" borderId="334" xfId="0" applyFill="1" applyBorder="1" applyAlignment="1" applyProtection="1">
      <protection locked="0"/>
    </xf>
    <xf numFmtId="0" fontId="0" fillId="9" borderId="7" xfId="0" applyFill="1" applyBorder="1" applyAlignment="1" applyProtection="1">
      <protection locked="0"/>
    </xf>
    <xf numFmtId="0" fontId="0" fillId="9" borderId="231" xfId="0" applyFill="1" applyBorder="1" applyAlignment="1" applyProtection="1">
      <protection locked="0"/>
    </xf>
    <xf numFmtId="0" fontId="0" fillId="9" borderId="373" xfId="0" applyFill="1" applyBorder="1" applyAlignment="1" applyProtection="1">
      <protection locked="0"/>
    </xf>
    <xf numFmtId="0" fontId="0" fillId="8" borderId="273" xfId="0" applyFont="1" applyFill="1" applyBorder="1" applyAlignment="1" applyProtection="1">
      <alignment horizontal="center"/>
      <protection locked="0"/>
    </xf>
    <xf numFmtId="0" fontId="0" fillId="8" borderId="368" xfId="0" applyFont="1" applyFill="1" applyBorder="1" applyAlignment="1" applyProtection="1">
      <alignment horizontal="center"/>
      <protection locked="0"/>
    </xf>
    <xf numFmtId="5" fontId="0" fillId="8" borderId="26" xfId="0" applyNumberFormat="1" applyFont="1" applyFill="1" applyBorder="1" applyAlignment="1" applyProtection="1">
      <alignment horizontal="center"/>
      <protection locked="0"/>
    </xf>
    <xf numFmtId="0" fontId="13" fillId="8" borderId="39" xfId="0" applyFont="1" applyFill="1" applyBorder="1" applyAlignment="1" applyProtection="1">
      <alignment horizontal="center"/>
      <protection locked="0"/>
    </xf>
    <xf numFmtId="0" fontId="0" fillId="8" borderId="39" xfId="0" applyFont="1" applyFill="1" applyBorder="1" applyAlignment="1" applyProtection="1">
      <alignment horizontal="center"/>
      <protection locked="0"/>
    </xf>
    <xf numFmtId="0" fontId="0" fillId="8" borderId="37" xfId="0" applyFont="1" applyFill="1" applyBorder="1" applyAlignment="1" applyProtection="1">
      <alignment horizontal="center"/>
      <protection locked="0"/>
    </xf>
    <xf numFmtId="0" fontId="13" fillId="8" borderId="37" xfId="0" applyFont="1" applyFill="1" applyBorder="1" applyAlignment="1" applyProtection="1">
      <alignment horizontal="center"/>
      <protection locked="0"/>
    </xf>
    <xf numFmtId="0" fontId="0" fillId="8" borderId="234" xfId="0" applyFont="1" applyFill="1" applyBorder="1" applyAlignment="1" applyProtection="1">
      <alignment horizontal="center"/>
      <protection locked="0"/>
    </xf>
    <xf numFmtId="0" fontId="14" fillId="8" borderId="37" xfId="0" applyFont="1" applyFill="1" applyBorder="1" applyAlignment="1" applyProtection="1">
      <alignment horizontal="center"/>
      <protection locked="0"/>
    </xf>
    <xf numFmtId="0" fontId="0" fillId="8" borderId="39" xfId="0" applyFill="1" applyBorder="1" applyAlignment="1" applyProtection="1">
      <alignment horizontal="center"/>
      <protection locked="0"/>
    </xf>
    <xf numFmtId="0" fontId="0" fillId="11" borderId="37" xfId="0" applyFill="1" applyBorder="1" applyAlignment="1" applyProtection="1">
      <alignment horizontal="center"/>
      <protection locked="0"/>
    </xf>
    <xf numFmtId="0" fontId="0" fillId="11" borderId="37" xfId="0" applyFont="1" applyFill="1" applyBorder="1" applyAlignment="1" applyProtection="1">
      <alignment horizontal="center"/>
      <protection locked="0"/>
    </xf>
    <xf numFmtId="0" fontId="0" fillId="11" borderId="189" xfId="0" applyFont="1" applyFill="1" applyBorder="1" applyAlignment="1" applyProtection="1">
      <alignment horizontal="center"/>
      <protection locked="0"/>
    </xf>
    <xf numFmtId="0" fontId="0" fillId="11" borderId="39" xfId="0" applyFont="1" applyFill="1" applyBorder="1" applyAlignment="1" applyProtection="1">
      <alignment horizontal="center"/>
      <protection locked="0"/>
    </xf>
    <xf numFmtId="5" fontId="0" fillId="8" borderId="39" xfId="2" applyNumberFormat="1" applyFont="1" applyFill="1" applyBorder="1" applyAlignment="1" applyProtection="1">
      <alignment horizontal="center"/>
      <protection locked="0"/>
    </xf>
    <xf numFmtId="5" fontId="0" fillId="8" borderId="191" xfId="2" applyNumberFormat="1" applyFont="1" applyFill="1" applyBorder="1" applyAlignment="1" applyProtection="1">
      <alignment horizontal="center"/>
      <protection locked="0"/>
    </xf>
    <xf numFmtId="5" fontId="0" fillId="8" borderId="37" xfId="2" applyNumberFormat="1" applyFont="1" applyFill="1" applyBorder="1" applyAlignment="1" applyProtection="1">
      <alignment horizontal="center"/>
      <protection locked="0"/>
    </xf>
    <xf numFmtId="5" fontId="0" fillId="8" borderId="234" xfId="2" applyNumberFormat="1" applyFont="1" applyFill="1" applyBorder="1" applyAlignment="1" applyProtection="1">
      <alignment horizontal="center"/>
      <protection locked="0"/>
    </xf>
    <xf numFmtId="5" fontId="0" fillId="8" borderId="189" xfId="2" applyNumberFormat="1" applyFont="1" applyFill="1" applyBorder="1" applyAlignment="1" applyProtection="1">
      <alignment horizontal="center"/>
      <protection locked="0"/>
    </xf>
    <xf numFmtId="5" fontId="0" fillId="11" borderId="37" xfId="2" applyNumberFormat="1" applyFont="1" applyFill="1" applyBorder="1" applyAlignment="1" applyProtection="1">
      <alignment horizontal="center"/>
      <protection locked="0"/>
    </xf>
    <xf numFmtId="1" fontId="10" fillId="11" borderId="44" xfId="0" applyNumberFormat="1" applyFont="1" applyFill="1" applyBorder="1" applyAlignment="1" applyProtection="1">
      <alignment horizontal="center"/>
      <protection locked="0"/>
    </xf>
    <xf numFmtId="1" fontId="10" fillId="11" borderId="323" xfId="0" applyNumberFormat="1" applyFont="1" applyFill="1" applyBorder="1" applyAlignment="1" applyProtection="1">
      <alignment horizontal="center"/>
      <protection locked="0"/>
    </xf>
    <xf numFmtId="5" fontId="10" fillId="8" borderId="26" xfId="0" applyNumberFormat="1" applyFont="1" applyFill="1" applyBorder="1" applyAlignment="1" applyProtection="1">
      <alignment horizontal="center"/>
      <protection locked="0"/>
    </xf>
    <xf numFmtId="5" fontId="10" fillId="8" borderId="6" xfId="0" applyNumberFormat="1" applyFont="1" applyFill="1" applyBorder="1" applyAlignment="1" applyProtection="1">
      <alignment horizontal="center"/>
      <protection locked="0"/>
    </xf>
    <xf numFmtId="5" fontId="10" fillId="8" borderId="27" xfId="0" applyNumberFormat="1" applyFont="1" applyFill="1" applyBorder="1" applyAlignment="1" applyProtection="1">
      <alignment horizontal="center"/>
      <protection locked="0"/>
    </xf>
    <xf numFmtId="9" fontId="10" fillId="8" borderId="26" xfId="0" applyNumberFormat="1" applyFont="1" applyFill="1" applyBorder="1" applyAlignment="1" applyProtection="1">
      <alignment horizontal="center"/>
      <protection locked="0"/>
    </xf>
    <xf numFmtId="9" fontId="10" fillId="8" borderId="6" xfId="0" applyNumberFormat="1" applyFont="1" applyFill="1" applyBorder="1" applyAlignment="1" applyProtection="1">
      <alignment horizontal="center"/>
      <protection locked="0"/>
    </xf>
    <xf numFmtId="9" fontId="10" fillId="8" borderId="27" xfId="0" applyNumberFormat="1" applyFont="1" applyFill="1" applyBorder="1" applyAlignment="1" applyProtection="1">
      <alignment horizontal="center"/>
      <protection locked="0"/>
    </xf>
    <xf numFmtId="0" fontId="13" fillId="11" borderId="39" xfId="0" applyFont="1" applyFill="1" applyBorder="1" applyAlignment="1" applyProtection="1">
      <protection locked="0"/>
    </xf>
    <xf numFmtId="0" fontId="0" fillId="11" borderId="379" xfId="0" applyFill="1" applyBorder="1" applyAlignment="1" applyProtection="1">
      <protection locked="0"/>
    </xf>
    <xf numFmtId="0" fontId="13" fillId="11" borderId="26" xfId="0" applyFont="1" applyFill="1" applyBorder="1" applyAlignment="1" applyProtection="1">
      <protection locked="0"/>
    </xf>
    <xf numFmtId="0" fontId="13" fillId="11" borderId="379" xfId="0" applyFont="1" applyFill="1" applyBorder="1" applyAlignment="1" applyProtection="1">
      <protection locked="0"/>
    </xf>
    <xf numFmtId="7" fontId="0" fillId="11" borderId="223" xfId="2" applyFont="1" applyFill="1" applyBorder="1" applyAlignment="1" applyProtection="1">
      <protection locked="0"/>
    </xf>
    <xf numFmtId="7" fontId="0" fillId="11" borderId="130" xfId="2" applyFont="1" applyFill="1" applyBorder="1" applyAlignment="1" applyProtection="1">
      <protection locked="0"/>
    </xf>
    <xf numFmtId="7" fontId="0" fillId="11" borderId="381" xfId="2" applyFont="1" applyFill="1" applyBorder="1" applyAlignment="1" applyProtection="1">
      <protection locked="0"/>
    </xf>
    <xf numFmtId="7" fontId="0" fillId="11" borderId="101" xfId="2" applyFont="1" applyFill="1" applyBorder="1" applyAlignment="1" applyProtection="1">
      <protection locked="0"/>
    </xf>
    <xf numFmtId="7" fontId="0" fillId="11" borderId="114" xfId="2" applyFont="1" applyFill="1" applyBorder="1" applyAlignment="1" applyProtection="1">
      <protection locked="0"/>
    </xf>
    <xf numFmtId="7" fontId="0" fillId="11" borderId="131" xfId="2" applyFont="1" applyFill="1" applyBorder="1" applyAlignment="1" applyProtection="1">
      <protection locked="0"/>
    </xf>
    <xf numFmtId="7" fontId="19" fillId="2" borderId="274" xfId="2" applyNumberFormat="1" applyFont="1" applyFill="1" applyBorder="1" applyAlignment="1" applyProtection="1">
      <alignment horizontal="right"/>
    </xf>
    <xf numFmtId="0" fontId="19" fillId="8" borderId="35" xfId="0" applyFont="1" applyFill="1" applyBorder="1" applyAlignment="1"/>
    <xf numFmtId="0" fontId="19" fillId="8" borderId="382" xfId="0" applyFont="1" applyFill="1" applyBorder="1" applyAlignment="1"/>
    <xf numFmtId="0" fontId="19" fillId="8" borderId="349" xfId="0" applyFont="1" applyFill="1" applyBorder="1" applyAlignment="1"/>
    <xf numFmtId="0" fontId="19" fillId="12" borderId="270" xfId="0" applyFont="1" applyFill="1" applyBorder="1" applyAlignment="1"/>
    <xf numFmtId="0" fontId="19" fillId="12" borderId="280" xfId="0" applyFont="1" applyFill="1" applyBorder="1" applyAlignment="1"/>
    <xf numFmtId="0" fontId="19" fillId="0" borderId="382" xfId="0" applyFont="1" applyBorder="1" applyAlignment="1"/>
    <xf numFmtId="0" fontId="19" fillId="0" borderId="349" xfId="0" applyFont="1" applyBorder="1" applyAlignment="1"/>
    <xf numFmtId="0" fontId="0" fillId="8" borderId="135" xfId="0" applyFont="1" applyFill="1" applyBorder="1" applyAlignment="1" applyProtection="1">
      <alignment horizontal="left"/>
      <protection locked="0"/>
    </xf>
    <xf numFmtId="0" fontId="0" fillId="8" borderId="273" xfId="0" applyFont="1" applyFill="1" applyBorder="1" applyAlignment="1" applyProtection="1">
      <alignment horizontal="left"/>
      <protection locked="0"/>
    </xf>
    <xf numFmtId="7" fontId="0" fillId="8" borderId="332" xfId="0" applyNumberFormat="1" applyFill="1" applyBorder="1" applyAlignment="1" applyProtection="1">
      <alignment horizontal="right"/>
      <protection locked="0"/>
    </xf>
    <xf numFmtId="7" fontId="0" fillId="8" borderId="332" xfId="0" applyNumberFormat="1" applyFont="1" applyFill="1" applyBorder="1" applyAlignment="1" applyProtection="1">
      <alignment horizontal="right"/>
      <protection locked="0"/>
    </xf>
    <xf numFmtId="0" fontId="13" fillId="8" borderId="273" xfId="0" applyFont="1" applyFill="1" applyBorder="1" applyAlignment="1" applyProtection="1">
      <alignment horizontal="left"/>
      <protection locked="0"/>
    </xf>
    <xf numFmtId="0" fontId="0" fillId="8" borderId="368" xfId="0" applyFont="1" applyFill="1" applyBorder="1" applyAlignment="1" applyProtection="1">
      <alignment horizontal="left"/>
      <protection locked="0"/>
    </xf>
    <xf numFmtId="7" fontId="0" fillId="8" borderId="337" xfId="0" applyNumberFormat="1" applyFont="1" applyFill="1" applyBorder="1" applyAlignment="1" applyProtection="1">
      <alignment horizontal="right"/>
      <protection locked="0"/>
    </xf>
    <xf numFmtId="0" fontId="13" fillId="8" borderId="135" xfId="0" applyFont="1" applyFill="1" applyBorder="1" applyAlignment="1" applyProtection="1">
      <alignment horizontal="left"/>
      <protection locked="0"/>
    </xf>
    <xf numFmtId="0" fontId="0" fillId="8" borderId="273" xfId="0" applyFill="1" applyBorder="1" applyAlignment="1" applyProtection="1">
      <alignment horizontal="left"/>
      <protection locked="0"/>
    </xf>
    <xf numFmtId="0" fontId="10" fillId="9" borderId="384" xfId="0" applyFont="1" applyFill="1" applyBorder="1" applyAlignment="1" applyProtection="1">
      <protection locked="0"/>
    </xf>
    <xf numFmtId="0" fontId="10" fillId="9" borderId="273" xfId="0" applyFont="1" applyFill="1" applyBorder="1" applyAlignment="1" applyProtection="1">
      <protection locked="0"/>
    </xf>
    <xf numFmtId="5" fontId="0" fillId="8" borderId="322" xfId="0" applyNumberFormat="1" applyFont="1" applyFill="1" applyBorder="1" applyAlignment="1" applyProtection="1">
      <alignment horizontal="center"/>
      <protection locked="0"/>
    </xf>
    <xf numFmtId="5" fontId="0" fillId="7" borderId="322" xfId="0" applyNumberFormat="1" applyFont="1" applyFill="1" applyBorder="1" applyAlignment="1" applyProtection="1">
      <alignment horizontal="center"/>
    </xf>
    <xf numFmtId="0" fontId="0" fillId="2" borderId="89" xfId="0" applyFont="1" applyFill="1" applyBorder="1" applyAlignment="1" applyProtection="1">
      <alignment horizontal="left"/>
    </xf>
    <xf numFmtId="0" fontId="0" fillId="2" borderId="62" xfId="0" applyFont="1" applyFill="1" applyBorder="1" applyAlignment="1" applyProtection="1">
      <alignment horizontal="left"/>
    </xf>
    <xf numFmtId="0" fontId="0" fillId="2" borderId="62" xfId="0" applyFill="1" applyBorder="1" applyAlignment="1" applyProtection="1">
      <alignment horizontal="left"/>
    </xf>
    <xf numFmtId="0" fontId="0" fillId="2" borderId="90" xfId="0" applyFont="1" applyFill="1" applyBorder="1" applyAlignment="1" applyProtection="1">
      <alignment horizontal="left"/>
    </xf>
    <xf numFmtId="0" fontId="0" fillId="2" borderId="53" xfId="0" applyFont="1" applyFill="1" applyBorder="1" applyAlignment="1" applyProtection="1">
      <alignment horizontal="left"/>
    </xf>
    <xf numFmtId="0" fontId="13" fillId="0" borderId="54" xfId="0" applyFont="1" applyBorder="1" applyAlignment="1" applyProtection="1"/>
    <xf numFmtId="0" fontId="0" fillId="2" borderId="64" xfId="0" applyFont="1" applyFill="1" applyBorder="1" applyAlignment="1" applyProtection="1">
      <alignment horizontal="left"/>
    </xf>
    <xf numFmtId="0" fontId="17" fillId="0" borderId="0" xfId="8" applyAlignment="1" applyProtection="1">
      <alignment horizontal="left" vertical="top" wrapText="1"/>
    </xf>
    <xf numFmtId="1" fontId="0" fillId="8" borderId="189" xfId="0" applyNumberFormat="1" applyFont="1" applyFill="1" applyBorder="1" applyAlignment="1" applyProtection="1">
      <alignment horizontal="center"/>
      <protection locked="0"/>
    </xf>
    <xf numFmtId="1" fontId="0" fillId="8" borderId="191" xfId="0" applyNumberFormat="1" applyFont="1" applyFill="1" applyBorder="1" applyAlignment="1" applyProtection="1">
      <alignment horizontal="center"/>
      <protection locked="0"/>
    </xf>
    <xf numFmtId="0" fontId="0" fillId="8" borderId="49" xfId="0" applyFont="1" applyFill="1" applyBorder="1" applyAlignment="1" applyProtection="1">
      <alignment horizontal="center"/>
      <protection locked="0"/>
    </xf>
    <xf numFmtId="5" fontId="0" fillId="8" borderId="49" xfId="2" applyNumberFormat="1" applyFont="1" applyFill="1" applyBorder="1" applyAlignment="1" applyProtection="1">
      <alignment horizontal="center"/>
      <protection locked="0"/>
    </xf>
    <xf numFmtId="1" fontId="0" fillId="8" borderId="49" xfId="0" applyNumberFormat="1" applyFont="1" applyFill="1" applyBorder="1" applyAlignment="1" applyProtection="1">
      <alignment horizontal="center"/>
      <protection locked="0"/>
    </xf>
    <xf numFmtId="1" fontId="0" fillId="8" borderId="190" xfId="0" applyNumberFormat="1" applyFont="1" applyFill="1" applyBorder="1" applyAlignment="1" applyProtection="1">
      <alignment horizontal="center"/>
      <protection locked="0"/>
    </xf>
    <xf numFmtId="0" fontId="0" fillId="11" borderId="49" xfId="0" applyFont="1" applyFill="1" applyBorder="1" applyAlignment="1" applyProtection="1">
      <alignment horizontal="center"/>
      <protection locked="0"/>
    </xf>
    <xf numFmtId="1" fontId="0" fillId="8" borderId="397" xfId="0" applyNumberFormat="1" applyFont="1" applyFill="1" applyBorder="1" applyAlignment="1" applyProtection="1">
      <alignment horizontal="center"/>
      <protection locked="0"/>
    </xf>
    <xf numFmtId="7" fontId="0" fillId="8" borderId="351" xfId="0" applyNumberFormat="1" applyFill="1" applyBorder="1" applyAlignment="1" applyProtection="1">
      <protection locked="0"/>
    </xf>
    <xf numFmtId="7" fontId="0" fillId="8" borderId="155" xfId="0" applyNumberFormat="1" applyFill="1" applyBorder="1" applyAlignment="1" applyProtection="1">
      <protection locked="0"/>
    </xf>
    <xf numFmtId="7" fontId="0" fillId="8" borderId="37" xfId="2" applyFont="1" applyFill="1" applyBorder="1" applyAlignment="1" applyProtection="1">
      <protection locked="0"/>
    </xf>
    <xf numFmtId="0" fontId="6" fillId="5" borderId="320" xfId="0" applyFont="1" applyFill="1" applyBorder="1" applyAlignment="1" applyProtection="1">
      <alignment horizontal="left"/>
    </xf>
    <xf numFmtId="0" fontId="7" fillId="5" borderId="357" xfId="0" applyFont="1" applyFill="1" applyBorder="1" applyAlignment="1" applyProtection="1">
      <alignment horizontal="left"/>
    </xf>
    <xf numFmtId="0" fontId="7" fillId="5" borderId="357" xfId="0" applyFont="1" applyFill="1" applyBorder="1" applyAlignment="1" applyProtection="1">
      <alignment horizontal="right"/>
    </xf>
    <xf numFmtId="0" fontId="0" fillId="6" borderId="166" xfId="0" applyFill="1" applyBorder="1" applyAlignment="1" applyProtection="1">
      <alignment horizontal="left"/>
    </xf>
    <xf numFmtId="0" fontId="7" fillId="4" borderId="39" xfId="0" applyFont="1" applyFill="1" applyBorder="1" applyAlignment="1" applyProtection="1">
      <alignment horizontal="left"/>
    </xf>
    <xf numFmtId="0" fontId="0" fillId="4" borderId="39" xfId="0" applyFont="1" applyFill="1" applyBorder="1" applyAlignment="1" applyProtection="1">
      <alignment horizontal="right"/>
    </xf>
    <xf numFmtId="0" fontId="0" fillId="5" borderId="321" xfId="0" applyFont="1" applyFill="1" applyBorder="1" applyAlignment="1" applyProtection="1">
      <alignment horizontal="left"/>
    </xf>
    <xf numFmtId="0" fontId="13" fillId="7" borderId="26" xfId="0" applyFont="1" applyFill="1" applyBorder="1" applyAlignment="1" applyProtection="1">
      <alignment horizontal="left"/>
    </xf>
    <xf numFmtId="7" fontId="0" fillId="7" borderId="26" xfId="0" applyNumberFormat="1" applyFont="1" applyFill="1" applyBorder="1" applyAlignment="1" applyProtection="1">
      <alignment horizontal="right"/>
    </xf>
    <xf numFmtId="0" fontId="0" fillId="6" borderId="321" xfId="0" applyFill="1" applyBorder="1" applyAlignment="1" applyProtection="1">
      <alignment horizontal="left"/>
    </xf>
    <xf numFmtId="0" fontId="13" fillId="7" borderId="322" xfId="0" applyFont="1" applyFill="1" applyBorder="1" applyAlignment="1" applyProtection="1">
      <alignment horizontal="left"/>
    </xf>
    <xf numFmtId="7" fontId="0" fillId="7" borderId="322" xfId="0" applyNumberFormat="1" applyFont="1" applyFill="1" applyBorder="1" applyAlignment="1" applyProtection="1">
      <alignment horizontal="right"/>
    </xf>
    <xf numFmtId="0" fontId="0" fillId="5" borderId="321" xfId="0" applyFill="1" applyBorder="1" applyAlignment="1" applyProtection="1">
      <alignment horizontal="left"/>
    </xf>
    <xf numFmtId="0" fontId="13" fillId="5" borderId="321" xfId="0" applyFont="1" applyFill="1" applyBorder="1" applyAlignment="1" applyProtection="1">
      <alignment horizontal="left"/>
    </xf>
    <xf numFmtId="0" fontId="0" fillId="7" borderId="322" xfId="0" applyFill="1" applyBorder="1" applyAlignment="1" applyProtection="1">
      <alignment horizontal="left"/>
    </xf>
    <xf numFmtId="0" fontId="0" fillId="7" borderId="322" xfId="0" applyFont="1" applyFill="1" applyBorder="1" applyAlignment="1" applyProtection="1">
      <alignment horizontal="left"/>
    </xf>
    <xf numFmtId="7" fontId="0" fillId="7" borderId="322" xfId="0" applyNumberFormat="1" applyFill="1" applyBorder="1" applyAlignment="1" applyProtection="1">
      <alignment horizontal="right"/>
    </xf>
    <xf numFmtId="0" fontId="13" fillId="5" borderId="358" xfId="0" applyFont="1" applyFill="1" applyBorder="1" applyAlignment="1" applyProtection="1">
      <alignment horizontal="left"/>
    </xf>
    <xf numFmtId="0" fontId="0" fillId="7" borderId="359" xfId="0" applyFont="1" applyFill="1" applyBorder="1" applyAlignment="1" applyProtection="1">
      <alignment horizontal="left"/>
    </xf>
    <xf numFmtId="7" fontId="0" fillId="7" borderId="359" xfId="0" applyNumberFormat="1" applyFont="1" applyFill="1" applyBorder="1" applyAlignment="1" applyProtection="1">
      <alignment horizontal="right"/>
    </xf>
    <xf numFmtId="0" fontId="6" fillId="5" borderId="320" xfId="0" applyFont="1" applyFill="1" applyBorder="1" applyAlignment="1" applyProtection="1"/>
    <xf numFmtId="0" fontId="6" fillId="0" borderId="357" xfId="0" applyFont="1" applyBorder="1" applyAlignment="1" applyProtection="1">
      <alignment horizontal="center"/>
    </xf>
    <xf numFmtId="0" fontId="7" fillId="4" borderId="150" xfId="0" applyFont="1" applyFill="1" applyBorder="1" applyAlignment="1" applyProtection="1">
      <alignment horizontal="center"/>
    </xf>
    <xf numFmtId="0" fontId="7" fillId="8" borderId="150" xfId="0" applyFont="1" applyFill="1" applyBorder="1" applyAlignment="1" applyProtection="1">
      <alignment horizontal="center"/>
    </xf>
    <xf numFmtId="0" fontId="7" fillId="4" borderId="150" xfId="0" applyFont="1" applyFill="1" applyBorder="1" applyAlignment="1" applyProtection="1"/>
    <xf numFmtId="0" fontId="7" fillId="8" borderId="151" xfId="0" applyFont="1" applyFill="1" applyBorder="1" applyAlignment="1" applyProtection="1">
      <alignment horizontal="center"/>
    </xf>
    <xf numFmtId="0" fontId="0" fillId="4" borderId="88" xfId="0" applyFill="1" applyBorder="1" applyAlignment="1" applyProtection="1"/>
    <xf numFmtId="0" fontId="7" fillId="4" borderId="49" xfId="0" applyFont="1" applyFill="1" applyBorder="1" applyAlignment="1" applyProtection="1">
      <alignment horizontal="center"/>
    </xf>
    <xf numFmtId="0" fontId="7" fillId="8" borderId="49" xfId="0" applyFont="1" applyFill="1" applyBorder="1" applyAlignment="1" applyProtection="1">
      <alignment horizontal="center"/>
    </xf>
    <xf numFmtId="0" fontId="7" fillId="5" borderId="49" xfId="0" applyFont="1" applyFill="1" applyBorder="1" applyAlignment="1" applyProtection="1">
      <alignment horizontal="center"/>
    </xf>
    <xf numFmtId="0" fontId="7" fillId="9" borderId="117" xfId="0" applyFont="1" applyFill="1" applyBorder="1" applyAlignment="1" applyProtection="1">
      <alignment horizontal="center"/>
    </xf>
    <xf numFmtId="0" fontId="0" fillId="6" borderId="166" xfId="0" applyFill="1" applyBorder="1" applyAlignment="1" applyProtection="1"/>
    <xf numFmtId="0" fontId="7" fillId="4" borderId="39" xfId="0" applyFont="1" applyFill="1" applyBorder="1" applyAlignment="1" applyProtection="1">
      <alignment horizontal="center"/>
    </xf>
    <xf numFmtId="0" fontId="0" fillId="4" borderId="39" xfId="0" applyFill="1" applyBorder="1" applyAlignment="1" applyProtection="1"/>
    <xf numFmtId="0" fontId="7" fillId="8" borderId="39" xfId="0" applyFont="1" applyFill="1" applyBorder="1" applyAlignment="1" applyProtection="1">
      <alignment horizontal="center"/>
    </xf>
    <xf numFmtId="0" fontId="0" fillId="4" borderId="39" xfId="0" applyFill="1" applyBorder="1" applyAlignment="1" applyProtection="1">
      <alignment horizontal="center"/>
    </xf>
    <xf numFmtId="0" fontId="13" fillId="8" borderId="57" xfId="0" applyFont="1" applyFill="1" applyBorder="1" applyAlignment="1" applyProtection="1">
      <alignment horizontal="center"/>
    </xf>
    <xf numFmtId="0" fontId="16" fillId="5" borderId="89" xfId="0" applyFont="1" applyFill="1" applyBorder="1" applyAlignment="1" applyProtection="1">
      <alignment horizontal="left"/>
    </xf>
    <xf numFmtId="1" fontId="16" fillId="7" borderId="393" xfId="0" quotePrefix="1" applyNumberFormat="1" applyFont="1" applyFill="1" applyBorder="1" applyAlignment="1" applyProtection="1">
      <alignment horizontal="center"/>
    </xf>
    <xf numFmtId="3" fontId="16" fillId="7" borderId="26" xfId="0" applyNumberFormat="1" applyFont="1" applyFill="1" applyBorder="1" applyAlignment="1" applyProtection="1">
      <alignment horizontal="center"/>
    </xf>
    <xf numFmtId="0" fontId="16" fillId="5" borderId="26" xfId="0" applyFont="1" applyFill="1" applyBorder="1" applyAlignment="1" applyProtection="1">
      <alignment horizontal="center"/>
    </xf>
    <xf numFmtId="7" fontId="16" fillId="7" borderId="44" xfId="0" applyNumberFormat="1" applyFont="1" applyFill="1" applyBorder="1" applyAlignment="1" applyProtection="1">
      <alignment horizontal="right"/>
    </xf>
    <xf numFmtId="0" fontId="0" fillId="6" borderId="321" xfId="0" applyFill="1" applyBorder="1" applyAlignment="1" applyProtection="1"/>
    <xf numFmtId="1" fontId="16" fillId="7" borderId="26" xfId="0" quotePrefix="1" applyNumberFormat="1" applyFont="1" applyFill="1" applyBorder="1" applyAlignment="1" applyProtection="1">
      <alignment horizontal="center"/>
    </xf>
    <xf numFmtId="3" fontId="0" fillId="7" borderId="322" xfId="0" applyNumberFormat="1" applyFont="1" applyFill="1" applyBorder="1" applyAlignment="1" applyProtection="1">
      <alignment horizontal="center"/>
    </xf>
    <xf numFmtId="0" fontId="0" fillId="5" borderId="322" xfId="0" applyFont="1" applyFill="1" applyBorder="1" applyAlignment="1" applyProtection="1">
      <alignment horizontal="center"/>
    </xf>
    <xf numFmtId="7" fontId="0" fillId="7" borderId="323" xfId="0" applyNumberFormat="1" applyFill="1" applyBorder="1" applyAlignment="1" applyProtection="1">
      <alignment horizontal="right"/>
    </xf>
    <xf numFmtId="0" fontId="0" fillId="5" borderId="321" xfId="0" applyFill="1" applyBorder="1" applyAlignment="1" applyProtection="1"/>
    <xf numFmtId="1" fontId="16" fillId="7" borderId="322" xfId="0" quotePrefix="1" applyNumberFormat="1" applyFont="1" applyFill="1" applyBorder="1" applyAlignment="1" applyProtection="1">
      <alignment horizontal="center"/>
    </xf>
    <xf numFmtId="7" fontId="0" fillId="7" borderId="323" xfId="0" applyNumberFormat="1" applyFont="1" applyFill="1" applyBorder="1" applyAlignment="1" applyProtection="1">
      <alignment horizontal="right"/>
    </xf>
    <xf numFmtId="1" fontId="0" fillId="5" borderId="322" xfId="0" applyNumberFormat="1" applyFont="1" applyFill="1" applyBorder="1" applyAlignment="1" applyProtection="1">
      <alignment horizontal="center"/>
    </xf>
    <xf numFmtId="1" fontId="0" fillId="5" borderId="322" xfId="0" applyNumberFormat="1" applyFill="1" applyBorder="1" applyAlignment="1" applyProtection="1">
      <alignment horizontal="center"/>
    </xf>
    <xf numFmtId="1" fontId="0" fillId="7" borderId="322" xfId="0" applyNumberFormat="1" applyFill="1" applyBorder="1" applyAlignment="1" applyProtection="1">
      <alignment horizontal="center"/>
    </xf>
    <xf numFmtId="0" fontId="13" fillId="5" borderId="321" xfId="0" applyFont="1" applyFill="1" applyBorder="1" applyAlignment="1" applyProtection="1"/>
    <xf numFmtId="1" fontId="0" fillId="7" borderId="322" xfId="0" applyNumberFormat="1" applyFont="1" applyFill="1" applyBorder="1" applyAlignment="1" applyProtection="1">
      <alignment horizontal="center"/>
    </xf>
    <xf numFmtId="0" fontId="0" fillId="5" borderId="63" xfId="0" applyFont="1" applyFill="1" applyBorder="1" applyAlignment="1" applyProtection="1"/>
    <xf numFmtId="3" fontId="13" fillId="7" borderId="322" xfId="0" applyNumberFormat="1" applyFont="1" applyFill="1" applyBorder="1" applyAlignment="1" applyProtection="1">
      <alignment horizontal="center"/>
    </xf>
    <xf numFmtId="1" fontId="13" fillId="5" borderId="322" xfId="0" applyNumberFormat="1" applyFont="1" applyFill="1" applyBorder="1" applyAlignment="1" applyProtection="1">
      <alignment horizontal="center"/>
    </xf>
    <xf numFmtId="0" fontId="0" fillId="5" borderId="324" xfId="0" applyFill="1" applyBorder="1" applyAlignment="1" applyProtection="1"/>
    <xf numFmtId="1" fontId="0" fillId="7" borderId="325" xfId="0" applyNumberFormat="1" applyFill="1" applyBorder="1" applyAlignment="1" applyProtection="1">
      <alignment horizontal="center"/>
    </xf>
    <xf numFmtId="3" fontId="0" fillId="7" borderId="325" xfId="0" applyNumberFormat="1" applyFont="1" applyFill="1" applyBorder="1" applyAlignment="1" applyProtection="1">
      <alignment horizontal="center"/>
    </xf>
    <xf numFmtId="1" fontId="0" fillId="5" borderId="325" xfId="0" applyNumberFormat="1" applyFont="1" applyFill="1" applyBorder="1" applyAlignment="1" applyProtection="1">
      <alignment horizontal="center"/>
    </xf>
    <xf numFmtId="7" fontId="0" fillId="5" borderId="326" xfId="0" applyNumberFormat="1" applyFont="1" applyFill="1" applyBorder="1" applyAlignment="1" applyProtection="1">
      <alignment horizontal="right"/>
    </xf>
    <xf numFmtId="0" fontId="13" fillId="5" borderId="53" xfId="0" applyFont="1" applyFill="1" applyBorder="1" applyAlignment="1" applyProtection="1"/>
    <xf numFmtId="1" fontId="0" fillId="7" borderId="99" xfId="0" applyNumberFormat="1" applyFill="1" applyBorder="1" applyAlignment="1" applyProtection="1">
      <alignment horizontal="center"/>
    </xf>
    <xf numFmtId="3" fontId="0" fillId="7" borderId="100" xfId="0" applyNumberFormat="1" applyFont="1" applyFill="1" applyBorder="1" applyAlignment="1" applyProtection="1">
      <alignment horizontal="center"/>
    </xf>
    <xf numFmtId="1" fontId="0" fillId="5" borderId="100" xfId="0" applyNumberFormat="1" applyFont="1" applyFill="1" applyBorder="1" applyAlignment="1" applyProtection="1">
      <alignment horizontal="center"/>
    </xf>
    <xf numFmtId="7" fontId="0" fillId="7" borderId="146" xfId="0" applyNumberFormat="1" applyFont="1" applyFill="1" applyBorder="1" applyAlignment="1" applyProtection="1">
      <alignment horizontal="right"/>
    </xf>
    <xf numFmtId="0" fontId="13" fillId="5" borderId="70" xfId="0" applyFont="1" applyFill="1" applyBorder="1" applyAlignment="1" applyProtection="1"/>
    <xf numFmtId="1" fontId="0" fillId="7" borderId="66" xfId="0" applyNumberFormat="1" applyFill="1" applyBorder="1" applyAlignment="1" applyProtection="1">
      <alignment horizontal="center"/>
    </xf>
    <xf numFmtId="3" fontId="0" fillId="7" borderId="66" xfId="0" applyNumberFormat="1" applyFont="1" applyFill="1" applyBorder="1" applyAlignment="1" applyProtection="1">
      <alignment horizontal="center"/>
    </xf>
    <xf numFmtId="1" fontId="0" fillId="5" borderId="66" xfId="0" applyNumberFormat="1" applyFont="1" applyFill="1" applyBorder="1" applyAlignment="1" applyProtection="1">
      <alignment horizontal="center"/>
    </xf>
    <xf numFmtId="7" fontId="0" fillId="7" borderId="147" xfId="0" applyNumberFormat="1" applyFont="1" applyFill="1" applyBorder="1" applyAlignment="1" applyProtection="1">
      <alignment horizontal="right"/>
    </xf>
    <xf numFmtId="0" fontId="0" fillId="0" borderId="0" xfId="0" applyAlignment="1" applyProtection="1"/>
    <xf numFmtId="0" fontId="0" fillId="0" borderId="0" xfId="0" applyAlignment="1" applyProtection="1">
      <alignment horizontal="right"/>
    </xf>
    <xf numFmtId="0" fontId="0" fillId="4" borderId="327" xfId="0" applyFill="1" applyBorder="1" applyAlignment="1" applyProtection="1"/>
    <xf numFmtId="0" fontId="6" fillId="4" borderId="328" xfId="0" applyFont="1" applyFill="1" applyBorder="1" applyAlignment="1" applyProtection="1">
      <alignment horizontal="center"/>
    </xf>
    <xf numFmtId="0" fontId="0" fillId="4" borderId="328" xfId="0" applyFill="1" applyBorder="1" applyAlignment="1" applyProtection="1"/>
    <xf numFmtId="0" fontId="6" fillId="8" borderId="329" xfId="0" applyFont="1" applyFill="1" applyBorder="1" applyAlignment="1" applyProtection="1">
      <alignment horizontal="center"/>
    </xf>
    <xf numFmtId="0" fontId="6" fillId="8" borderId="328" xfId="0" applyFont="1" applyFill="1" applyBorder="1" applyAlignment="1" applyProtection="1">
      <alignment horizontal="center"/>
    </xf>
    <xf numFmtId="0" fontId="6" fillId="8" borderId="330" xfId="0" applyFont="1" applyFill="1" applyBorder="1" applyAlignment="1" applyProtection="1">
      <alignment horizontal="center"/>
    </xf>
    <xf numFmtId="0" fontId="6" fillId="5" borderId="71" xfId="0" applyFont="1" applyFill="1" applyBorder="1" applyAlignment="1" applyProtection="1"/>
    <xf numFmtId="0" fontId="7" fillId="8" borderId="0" xfId="0" applyFont="1" applyFill="1" applyBorder="1" applyAlignment="1" applyProtection="1">
      <alignment horizontal="center"/>
    </xf>
    <xf numFmtId="0" fontId="7" fillId="8" borderId="182" xfId="0" applyFont="1" applyFill="1" applyBorder="1" applyAlignment="1" applyProtection="1">
      <alignment horizontal="center"/>
    </xf>
    <xf numFmtId="0" fontId="0" fillId="4" borderId="71" xfId="0" applyFill="1" applyBorder="1" applyAlignment="1" applyProtection="1"/>
    <xf numFmtId="0" fontId="0" fillId="5" borderId="331" xfId="0" applyFont="1" applyFill="1" applyBorder="1" applyAlignment="1" applyProtection="1">
      <alignment horizontal="left"/>
    </xf>
    <xf numFmtId="0" fontId="0" fillId="7" borderId="26" xfId="0" applyFont="1" applyFill="1" applyBorder="1" applyAlignment="1" applyProtection="1">
      <alignment horizontal="center"/>
    </xf>
    <xf numFmtId="0" fontId="0" fillId="7" borderId="44" xfId="0" applyFont="1" applyFill="1" applyBorder="1" applyAlignment="1" applyProtection="1">
      <alignment horizontal="center"/>
    </xf>
    <xf numFmtId="0" fontId="0" fillId="4" borderId="39" xfId="0" applyFont="1" applyFill="1" applyBorder="1" applyAlignment="1" applyProtection="1">
      <alignment horizontal="center"/>
    </xf>
    <xf numFmtId="0" fontId="0" fillId="6" borderId="331" xfId="0" applyFill="1" applyBorder="1" applyAlignment="1" applyProtection="1"/>
    <xf numFmtId="0" fontId="0" fillId="7" borderId="322" xfId="0" applyFont="1" applyFill="1" applyBorder="1" applyAlignment="1" applyProtection="1">
      <alignment horizontal="center"/>
    </xf>
    <xf numFmtId="0" fontId="0" fillId="7" borderId="323" xfId="0" applyFont="1" applyFill="1" applyBorder="1" applyAlignment="1" applyProtection="1">
      <alignment horizontal="center"/>
    </xf>
    <xf numFmtId="0" fontId="0" fillId="4" borderId="37" xfId="0" applyFont="1" applyFill="1" applyBorder="1" applyAlignment="1" applyProtection="1">
      <alignment horizontal="center"/>
    </xf>
    <xf numFmtId="0" fontId="0" fillId="5" borderId="331" xfId="0" applyFill="1" applyBorder="1" applyAlignment="1" applyProtection="1"/>
    <xf numFmtId="1" fontId="0" fillId="7" borderId="323" xfId="0" applyNumberFormat="1" applyFont="1" applyFill="1" applyBorder="1" applyAlignment="1" applyProtection="1">
      <alignment horizontal="center"/>
    </xf>
    <xf numFmtId="1" fontId="0" fillId="4" borderId="37" xfId="0" applyNumberFormat="1" applyFont="1" applyFill="1" applyBorder="1" applyAlignment="1" applyProtection="1">
      <alignment horizontal="center"/>
    </xf>
    <xf numFmtId="0" fontId="0" fillId="5" borderId="331" xfId="0" applyFill="1" applyBorder="1" applyAlignment="1" applyProtection="1">
      <alignment horizontal="left"/>
    </xf>
    <xf numFmtId="0" fontId="13" fillId="5" borderId="331" xfId="0" applyFont="1" applyFill="1" applyBorder="1" applyAlignment="1" applyProtection="1"/>
    <xf numFmtId="0" fontId="13" fillId="5" borderId="72" xfId="0" applyFont="1" applyFill="1" applyBorder="1" applyAlignment="1" applyProtection="1"/>
    <xf numFmtId="0" fontId="0" fillId="5" borderId="333" xfId="0" applyFill="1" applyBorder="1" applyAlignment="1" applyProtection="1"/>
    <xf numFmtId="0" fontId="0" fillId="7" borderId="334" xfId="0" applyFont="1" applyFill="1" applyBorder="1" applyAlignment="1" applyProtection="1">
      <alignment horizontal="center"/>
    </xf>
    <xf numFmtId="1" fontId="0" fillId="7" borderId="335" xfId="0" applyNumberFormat="1" applyFont="1" applyFill="1" applyBorder="1" applyAlignment="1" applyProtection="1">
      <alignment horizontal="center"/>
    </xf>
    <xf numFmtId="1" fontId="0" fillId="4" borderId="187" xfId="0" applyNumberFormat="1" applyFont="1" applyFill="1" applyBorder="1" applyAlignment="1" applyProtection="1">
      <alignment horizontal="center"/>
    </xf>
    <xf numFmtId="0" fontId="7" fillId="4" borderId="327" xfId="0" applyFont="1" applyFill="1" applyBorder="1" applyAlignment="1" applyProtection="1">
      <alignment horizontal="center"/>
    </xf>
    <xf numFmtId="0" fontId="7" fillId="4" borderId="338" xfId="0" applyFont="1" applyFill="1" applyBorder="1" applyAlignment="1" applyProtection="1">
      <alignment horizontal="center"/>
    </xf>
    <xf numFmtId="0" fontId="7" fillId="4" borderId="339" xfId="0" applyFont="1" applyFill="1" applyBorder="1" applyAlignment="1" applyProtection="1">
      <alignment horizontal="center"/>
    </xf>
    <xf numFmtId="0" fontId="7" fillId="8" borderId="347" xfId="0" applyFont="1" applyFill="1" applyBorder="1" applyAlignment="1" applyProtection="1">
      <alignment horizontal="center"/>
    </xf>
    <xf numFmtId="0" fontId="7" fillId="12" borderId="348" xfId="0" applyFont="1" applyFill="1" applyBorder="1" applyAlignment="1" applyProtection="1">
      <alignment horizontal="center"/>
    </xf>
    <xf numFmtId="0" fontId="7" fillId="4" borderId="71" xfId="0" applyFont="1" applyFill="1" applyBorder="1" applyAlignment="1" applyProtection="1">
      <alignment horizontal="center"/>
    </xf>
    <xf numFmtId="0" fontId="7" fillId="4" borderId="67" xfId="0" applyFont="1" applyFill="1" applyBorder="1" applyAlignment="1" applyProtection="1">
      <alignment horizontal="center"/>
    </xf>
    <xf numFmtId="0" fontId="7" fillId="4" borderId="340" xfId="0" applyFont="1" applyFill="1" applyBorder="1" applyAlignment="1" applyProtection="1">
      <alignment horizontal="center"/>
    </xf>
    <xf numFmtId="0" fontId="7" fillId="8" borderId="67" xfId="0" applyFont="1" applyFill="1" applyBorder="1" applyAlignment="1" applyProtection="1">
      <alignment horizontal="center"/>
    </xf>
    <xf numFmtId="0" fontId="7" fillId="12" borderId="69" xfId="0" applyFont="1" applyFill="1" applyBorder="1" applyAlignment="1" applyProtection="1">
      <alignment horizontal="center"/>
    </xf>
    <xf numFmtId="7" fontId="0" fillId="7" borderId="322" xfId="0" applyNumberFormat="1" applyFill="1" applyBorder="1" applyAlignment="1" applyProtection="1"/>
    <xf numFmtId="7" fontId="0" fillId="5" borderId="332" xfId="0" applyNumberFormat="1" applyFill="1" applyBorder="1" applyAlignment="1" applyProtection="1"/>
    <xf numFmtId="0" fontId="13" fillId="5" borderId="41" xfId="0" applyFont="1" applyFill="1" applyBorder="1" applyAlignment="1" applyProtection="1"/>
    <xf numFmtId="0" fontId="0" fillId="0" borderId="349" xfId="0" applyBorder="1" applyAlignment="1" applyProtection="1"/>
    <xf numFmtId="7" fontId="0" fillId="13" borderId="350" xfId="0" applyNumberFormat="1" applyFill="1" applyBorder="1" applyAlignment="1" applyProtection="1"/>
    <xf numFmtId="0" fontId="13" fillId="5" borderId="262" xfId="0" applyFont="1" applyFill="1" applyBorder="1" applyAlignment="1" applyProtection="1"/>
    <xf numFmtId="0" fontId="0" fillId="0" borderId="42" xfId="0" applyBorder="1" applyAlignment="1" applyProtection="1"/>
    <xf numFmtId="0" fontId="13" fillId="5" borderId="341" xfId="0" applyFont="1" applyFill="1" applyBorder="1" applyAlignment="1" applyProtection="1"/>
    <xf numFmtId="7" fontId="0" fillId="4" borderId="342" xfId="0" applyNumberFormat="1" applyFill="1" applyBorder="1" applyAlignment="1" applyProtection="1"/>
    <xf numFmtId="7" fontId="0" fillId="5" borderId="343" xfId="0" applyNumberFormat="1" applyFill="1" applyBorder="1" applyAlignment="1" applyProtection="1"/>
    <xf numFmtId="7" fontId="0" fillId="13" borderId="352" xfId="0" applyNumberFormat="1" applyFill="1" applyBorder="1" applyAlignment="1" applyProtection="1"/>
    <xf numFmtId="0" fontId="13" fillId="5" borderId="344" xfId="0" applyFont="1" applyFill="1" applyBorder="1" applyAlignment="1" applyProtection="1"/>
    <xf numFmtId="7" fontId="0" fillId="4" borderId="345" xfId="0" applyNumberFormat="1" applyFill="1" applyBorder="1" applyAlignment="1" applyProtection="1"/>
    <xf numFmtId="7" fontId="0" fillId="5" borderId="346" xfId="0" applyNumberFormat="1" applyFill="1" applyBorder="1" applyAlignment="1" applyProtection="1"/>
    <xf numFmtId="0" fontId="13" fillId="5" borderId="227" xfId="0" applyFont="1" applyFill="1" applyBorder="1" applyAlignment="1" applyProtection="1"/>
    <xf numFmtId="0" fontId="0" fillId="0" borderId="353" xfId="0" applyBorder="1" applyAlignment="1" applyProtection="1"/>
    <xf numFmtId="7" fontId="0" fillId="13" borderId="354" xfId="0" applyNumberFormat="1" applyFill="1" applyBorder="1" applyAlignment="1" applyProtection="1"/>
    <xf numFmtId="0" fontId="0" fillId="4" borderId="0" xfId="0" applyFill="1" applyAlignment="1" applyProtection="1"/>
    <xf numFmtId="167" fontId="0" fillId="4" borderId="37" xfId="0" applyNumberFormat="1" applyFill="1" applyBorder="1" applyAlignment="1" applyProtection="1"/>
    <xf numFmtId="0" fontId="13" fillId="0" borderId="0" xfId="0" applyFont="1" applyAlignment="1" applyProtection="1"/>
    <xf numFmtId="0" fontId="0" fillId="0" borderId="362" xfId="0" applyBorder="1" applyAlignment="1" applyProtection="1"/>
    <xf numFmtId="0" fontId="0" fillId="0" borderId="0" xfId="0" applyBorder="1" applyAlignment="1" applyProtection="1"/>
    <xf numFmtId="0" fontId="7" fillId="9" borderId="357" xfId="0" applyFont="1" applyFill="1" applyBorder="1" applyAlignment="1" applyProtection="1">
      <alignment horizontal="left"/>
    </xf>
    <xf numFmtId="0" fontId="7" fillId="9" borderId="348" xfId="0" applyFont="1" applyFill="1" applyBorder="1" applyAlignment="1" applyProtection="1">
      <alignment horizontal="right"/>
    </xf>
    <xf numFmtId="0" fontId="7" fillId="8" borderId="39" xfId="0" applyFont="1" applyFill="1" applyBorder="1" applyAlignment="1" applyProtection="1">
      <alignment horizontal="left"/>
    </xf>
    <xf numFmtId="0" fontId="0" fillId="8" borderId="57" xfId="0" applyFont="1" applyFill="1" applyBorder="1" applyAlignment="1" applyProtection="1">
      <alignment horizontal="right"/>
    </xf>
    <xf numFmtId="0" fontId="3" fillId="0" borderId="0" xfId="0" applyFont="1" applyBorder="1" applyAlignment="1" applyProtection="1"/>
    <xf numFmtId="0" fontId="0" fillId="0" borderId="0" xfId="0" applyAlignment="1" applyProtection="1">
      <alignment horizontal="left"/>
    </xf>
    <xf numFmtId="0" fontId="6" fillId="5" borderId="357" xfId="0" applyFont="1" applyFill="1" applyBorder="1" applyAlignment="1" applyProtection="1">
      <alignment horizontal="left"/>
    </xf>
    <xf numFmtId="0" fontId="6" fillId="5" borderId="347" xfId="0" applyFont="1" applyFill="1" applyBorder="1" applyAlignment="1" applyProtection="1">
      <alignment horizontal="right"/>
    </xf>
    <xf numFmtId="0" fontId="6" fillId="9" borderId="357" xfId="0" applyFont="1" applyFill="1" applyBorder="1" applyAlignment="1" applyProtection="1">
      <alignment horizontal="left"/>
    </xf>
    <xf numFmtId="0" fontId="6" fillId="9" borderId="348" xfId="0" applyFont="1" applyFill="1" applyBorder="1" applyAlignment="1" applyProtection="1">
      <alignment horizontal="right"/>
    </xf>
    <xf numFmtId="0" fontId="0" fillId="7" borderId="26" xfId="0" applyFill="1" applyBorder="1" applyAlignment="1" applyProtection="1">
      <alignment horizontal="left"/>
    </xf>
    <xf numFmtId="167" fontId="0" fillId="7" borderId="44" xfId="0" applyNumberFormat="1" applyFont="1" applyFill="1" applyBorder="1" applyAlignment="1" applyProtection="1">
      <alignment horizontal="right"/>
    </xf>
    <xf numFmtId="167" fontId="0" fillId="7" borderId="323" xfId="0" applyNumberFormat="1" applyFont="1" applyFill="1" applyBorder="1" applyAlignment="1" applyProtection="1">
      <alignment horizontal="right"/>
    </xf>
    <xf numFmtId="7" fontId="0" fillId="7" borderId="323" xfId="2" applyFont="1" applyFill="1" applyBorder="1" applyAlignment="1" applyProtection="1">
      <alignment horizontal="right"/>
    </xf>
    <xf numFmtId="7" fontId="0" fillId="7" borderId="361" xfId="0" applyNumberFormat="1" applyFont="1" applyFill="1" applyBorder="1" applyAlignment="1" applyProtection="1">
      <alignment horizontal="right"/>
    </xf>
    <xf numFmtId="0" fontId="0" fillId="4" borderId="91" xfId="0" applyFill="1" applyBorder="1" applyAlignment="1" applyProtection="1"/>
    <xf numFmtId="0" fontId="0" fillId="6" borderId="92" xfId="0" applyFill="1" applyBorder="1" applyAlignment="1" applyProtection="1"/>
    <xf numFmtId="7" fontId="0" fillId="4" borderId="338" xfId="0" applyNumberFormat="1" applyFill="1" applyBorder="1" applyAlignment="1" applyProtection="1">
      <alignment horizontal="right"/>
    </xf>
    <xf numFmtId="0" fontId="0" fillId="10" borderId="328" xfId="0" applyFill="1" applyBorder="1" applyAlignment="1" applyProtection="1"/>
    <xf numFmtId="7" fontId="0" fillId="8" borderId="339" xfId="0" applyNumberFormat="1" applyFill="1" applyBorder="1" applyAlignment="1" applyProtection="1">
      <alignment horizontal="right"/>
    </xf>
    <xf numFmtId="0" fontId="6" fillId="4" borderId="71" xfId="0" applyFont="1" applyFill="1" applyBorder="1" applyAlignment="1" applyProtection="1"/>
    <xf numFmtId="0" fontId="7" fillId="6" borderId="49" xfId="0" applyFont="1" applyFill="1" applyBorder="1" applyAlignment="1" applyProtection="1">
      <alignment horizontal="center"/>
    </xf>
    <xf numFmtId="0" fontId="7" fillId="4" borderId="50" xfId="0" applyFont="1" applyFill="1" applyBorder="1" applyAlignment="1" applyProtection="1">
      <alignment horizontal="right"/>
    </xf>
    <xf numFmtId="0" fontId="7" fillId="10" borderId="49" xfId="0" applyFont="1" applyFill="1" applyBorder="1" applyAlignment="1" applyProtection="1">
      <alignment horizontal="center"/>
    </xf>
    <xf numFmtId="0" fontId="7" fillId="8" borderId="128" xfId="0" applyFont="1" applyFill="1" applyBorder="1" applyAlignment="1" applyProtection="1">
      <alignment horizontal="right"/>
    </xf>
    <xf numFmtId="0" fontId="0" fillId="4" borderId="82" xfId="0" applyFill="1" applyBorder="1" applyAlignment="1" applyProtection="1"/>
    <xf numFmtId="0" fontId="6" fillId="6" borderId="39" xfId="0" applyFont="1" applyFill="1" applyBorder="1" applyAlignment="1" applyProtection="1"/>
    <xf numFmtId="0" fontId="7" fillId="4" borderId="51" xfId="0" applyFont="1" applyFill="1" applyBorder="1" applyAlignment="1" applyProtection="1">
      <alignment horizontal="right"/>
    </xf>
    <xf numFmtId="0" fontId="6" fillId="10" borderId="39" xfId="0" applyFont="1" applyFill="1" applyBorder="1" applyAlignment="1" applyProtection="1"/>
    <xf numFmtId="0" fontId="7" fillId="8" borderId="114" xfId="0" applyFont="1" applyFill="1" applyBorder="1" applyAlignment="1" applyProtection="1">
      <alignment horizontal="right"/>
    </xf>
    <xf numFmtId="0" fontId="0" fillId="5" borderId="94" xfId="0" applyFont="1" applyFill="1" applyBorder="1" applyAlignment="1" applyProtection="1">
      <alignment horizontal="left"/>
    </xf>
    <xf numFmtId="0" fontId="0" fillId="7" borderId="26" xfId="0" applyFont="1" applyFill="1" applyBorder="1" applyAlignment="1" applyProtection="1">
      <alignment horizontal="left"/>
    </xf>
    <xf numFmtId="7" fontId="0" fillId="7" borderId="44" xfId="0" applyNumberFormat="1" applyFill="1" applyBorder="1" applyAlignment="1" applyProtection="1">
      <alignment horizontal="right"/>
    </xf>
    <xf numFmtId="0" fontId="0" fillId="6" borderId="94" xfId="0" applyFill="1" applyBorder="1" applyAlignment="1" applyProtection="1"/>
    <xf numFmtId="0" fontId="0" fillId="7" borderId="6" xfId="0" applyFont="1" applyFill="1" applyBorder="1" applyAlignment="1" applyProtection="1">
      <alignment horizontal="left"/>
    </xf>
    <xf numFmtId="0" fontId="0" fillId="5" borderId="94" xfId="0" applyFill="1" applyBorder="1" applyAlignment="1" applyProtection="1"/>
    <xf numFmtId="0" fontId="13" fillId="5" borderId="94" xfId="0" applyFont="1" applyFill="1" applyBorder="1" applyAlignment="1" applyProtection="1"/>
    <xf numFmtId="0" fontId="13" fillId="7" borderId="6" xfId="0" applyFont="1" applyFill="1" applyBorder="1" applyAlignment="1" applyProtection="1">
      <alignment horizontal="left"/>
    </xf>
    <xf numFmtId="0" fontId="0" fillId="5" borderId="96" xfId="0" applyFill="1" applyBorder="1" applyAlignment="1" applyProtection="1"/>
    <xf numFmtId="0" fontId="0" fillId="7" borderId="97" xfId="0" applyFont="1" applyFill="1" applyBorder="1" applyAlignment="1" applyProtection="1">
      <alignment horizontal="left"/>
    </xf>
    <xf numFmtId="7" fontId="0" fillId="7" borderId="335" xfId="0" applyNumberFormat="1" applyFont="1" applyFill="1" applyBorder="1" applyAlignment="1" applyProtection="1">
      <alignment horizontal="right"/>
    </xf>
    <xf numFmtId="0" fontId="0" fillId="5" borderId="92" xfId="0" applyFill="1" applyBorder="1" applyAlignment="1" applyProtection="1"/>
    <xf numFmtId="0" fontId="0" fillId="5" borderId="329" xfId="0" applyFill="1" applyBorder="1" applyAlignment="1" applyProtection="1">
      <alignment horizontal="right"/>
    </xf>
    <xf numFmtId="0" fontId="0" fillId="9" borderId="328" xfId="0" applyFill="1" applyBorder="1" applyAlignment="1" applyProtection="1"/>
    <xf numFmtId="0" fontId="0" fillId="9" borderId="330" xfId="0" applyFill="1" applyBorder="1" applyAlignment="1" applyProtection="1">
      <alignment horizontal="right"/>
    </xf>
    <xf numFmtId="0" fontId="7" fillId="6" borderId="0" xfId="0" applyFont="1" applyFill="1" applyBorder="1" applyAlignment="1" applyProtection="1">
      <alignment horizontal="right"/>
    </xf>
    <xf numFmtId="0" fontId="7" fillId="10" borderId="182" xfId="0" applyFont="1" applyFill="1" applyBorder="1" applyAlignment="1" applyProtection="1">
      <alignment horizontal="right"/>
    </xf>
    <xf numFmtId="0" fontId="6" fillId="5" borderId="39" xfId="0" applyFont="1" applyFill="1" applyBorder="1" applyAlignment="1" applyProtection="1"/>
    <xf numFmtId="0" fontId="7" fillId="5" borderId="4" xfId="0" applyFont="1" applyFill="1" applyBorder="1" applyAlignment="1" applyProtection="1">
      <alignment horizontal="right"/>
    </xf>
    <xf numFmtId="0" fontId="6" fillId="9" borderId="39" xfId="0" applyFont="1" applyFill="1" applyBorder="1" applyAlignment="1" applyProtection="1"/>
    <xf numFmtId="0" fontId="7" fillId="9" borderId="101" xfId="0" applyFont="1" applyFill="1" applyBorder="1" applyAlignment="1" applyProtection="1">
      <alignment horizontal="right"/>
    </xf>
    <xf numFmtId="0" fontId="0" fillId="7" borderId="6" xfId="0" applyFill="1" applyBorder="1" applyAlignment="1" applyProtection="1">
      <alignment horizontal="left"/>
    </xf>
    <xf numFmtId="0" fontId="9" fillId="4" borderId="158" xfId="0" applyFont="1" applyFill="1" applyBorder="1" applyAlignment="1" applyProtection="1"/>
    <xf numFmtId="0" fontId="9" fillId="4" borderId="163" xfId="0" applyFont="1" applyFill="1" applyBorder="1" applyAlignment="1" applyProtection="1"/>
    <xf numFmtId="0" fontId="10" fillId="5" borderId="163" xfId="0" applyFont="1" applyFill="1" applyBorder="1" applyAlignment="1" applyProtection="1"/>
    <xf numFmtId="0" fontId="0" fillId="0" borderId="163" xfId="0" applyBorder="1" applyAlignment="1" applyProtection="1"/>
    <xf numFmtId="0" fontId="10" fillId="0" borderId="163" xfId="0" applyFont="1" applyBorder="1" applyAlignment="1" applyProtection="1">
      <alignment horizontal="right"/>
    </xf>
    <xf numFmtId="0" fontId="10" fillId="4" borderId="163" xfId="0" applyFont="1" applyFill="1" applyBorder="1" applyAlignment="1" applyProtection="1"/>
    <xf numFmtId="0" fontId="10" fillId="0" borderId="156" xfId="0" applyFont="1" applyBorder="1" applyAlignment="1" applyProtection="1">
      <alignment horizontal="right"/>
    </xf>
    <xf numFmtId="0" fontId="10" fillId="4" borderId="163" xfId="0" applyFont="1" applyFill="1" applyBorder="1" applyAlignment="1" applyProtection="1">
      <alignment horizontal="right"/>
    </xf>
    <xf numFmtId="0" fontId="10" fillId="0" borderId="163" xfId="0" applyFont="1" applyBorder="1" applyAlignment="1" applyProtection="1"/>
    <xf numFmtId="0" fontId="10" fillId="0" borderId="159" xfId="0" applyFont="1" applyBorder="1" applyAlignment="1" applyProtection="1"/>
    <xf numFmtId="0" fontId="10" fillId="5" borderId="175" xfId="0" applyFont="1" applyFill="1" applyBorder="1" applyAlignment="1" applyProtection="1"/>
    <xf numFmtId="0" fontId="11" fillId="5" borderId="234" xfId="0" applyFont="1" applyFill="1" applyBorder="1" applyAlignment="1" applyProtection="1">
      <alignment horizontal="center"/>
    </xf>
    <xf numFmtId="0" fontId="10" fillId="9" borderId="46" xfId="0" applyFont="1" applyFill="1" applyBorder="1" applyAlignment="1" applyProtection="1"/>
    <xf numFmtId="0" fontId="11" fillId="9" borderId="46" xfId="0" applyFont="1" applyFill="1" applyBorder="1" applyAlignment="1" applyProtection="1">
      <alignment horizontal="center"/>
    </xf>
    <xf numFmtId="0" fontId="11" fillId="5" borderId="46" xfId="0" applyFont="1" applyFill="1" applyBorder="1" applyAlignment="1" applyProtection="1">
      <alignment horizontal="center"/>
    </xf>
    <xf numFmtId="0" fontId="11" fillId="13" borderId="46" xfId="0" applyFont="1" applyFill="1" applyBorder="1" applyAlignment="1" applyProtection="1">
      <alignment horizontal="center"/>
    </xf>
    <xf numFmtId="0" fontId="11" fillId="5" borderId="46" xfId="0" applyFont="1" applyFill="1" applyBorder="1" applyAlignment="1" applyProtection="1">
      <alignment horizontal="right"/>
    </xf>
    <xf numFmtId="0" fontId="11" fillId="13" borderId="164" xfId="0" applyFont="1" applyFill="1" applyBorder="1" applyAlignment="1" applyProtection="1">
      <alignment horizontal="right"/>
    </xf>
    <xf numFmtId="0" fontId="10" fillId="5" borderId="88" xfId="0" applyFont="1" applyFill="1" applyBorder="1" applyAlignment="1" applyProtection="1"/>
    <xf numFmtId="0" fontId="11" fillId="5" borderId="49" xfId="0" applyFont="1" applyFill="1" applyBorder="1" applyAlignment="1" applyProtection="1">
      <alignment horizontal="center"/>
    </xf>
    <xf numFmtId="0" fontId="10" fillId="9" borderId="49" xfId="0" applyFont="1" applyFill="1" applyBorder="1" applyAlignment="1" applyProtection="1"/>
    <xf numFmtId="0" fontId="11" fillId="9" borderId="49" xfId="0" applyFont="1" applyFill="1" applyBorder="1" applyAlignment="1" applyProtection="1">
      <alignment horizontal="center"/>
    </xf>
    <xf numFmtId="0" fontId="11" fillId="13" borderId="49" xfId="0" applyFont="1" applyFill="1" applyBorder="1" applyAlignment="1" applyProtection="1">
      <alignment horizontal="center"/>
    </xf>
    <xf numFmtId="0" fontId="11" fillId="5" borderId="49" xfId="0" applyFont="1" applyFill="1" applyBorder="1" applyAlignment="1" applyProtection="1">
      <alignment horizontal="right"/>
    </xf>
    <xf numFmtId="0" fontId="11" fillId="13" borderId="165" xfId="0" applyFont="1" applyFill="1" applyBorder="1" applyAlignment="1" applyProtection="1">
      <alignment horizontal="right"/>
    </xf>
    <xf numFmtId="0" fontId="10" fillId="5" borderId="166" xfId="0" applyFont="1" applyFill="1" applyBorder="1" applyAlignment="1" applyProtection="1"/>
    <xf numFmtId="0" fontId="10" fillId="0" borderId="51" xfId="0" applyFont="1" applyBorder="1" applyAlignment="1" applyProtection="1"/>
    <xf numFmtId="0" fontId="10" fillId="9" borderId="39" xfId="0" applyFont="1" applyFill="1" applyBorder="1" applyAlignment="1" applyProtection="1"/>
    <xf numFmtId="0" fontId="10" fillId="8" borderId="39" xfId="0" applyFont="1" applyFill="1" applyBorder="1" applyAlignment="1" applyProtection="1"/>
    <xf numFmtId="0" fontId="11" fillId="5" borderId="39" xfId="0" applyFont="1" applyFill="1" applyBorder="1" applyAlignment="1" applyProtection="1">
      <alignment horizontal="center"/>
    </xf>
    <xf numFmtId="0" fontId="11" fillId="9" borderId="39" xfId="0" applyFont="1" applyFill="1" applyBorder="1" applyAlignment="1" applyProtection="1">
      <alignment horizontal="center"/>
    </xf>
    <xf numFmtId="0" fontId="11" fillId="13" borderId="39" xfId="0" applyFont="1" applyFill="1" applyBorder="1" applyAlignment="1" applyProtection="1">
      <alignment horizontal="center"/>
    </xf>
    <xf numFmtId="0" fontId="11" fillId="5" borderId="39" xfId="0" applyFont="1" applyFill="1" applyBorder="1" applyAlignment="1" applyProtection="1">
      <alignment horizontal="right"/>
    </xf>
    <xf numFmtId="0" fontId="11" fillId="13" borderId="108" xfId="0" applyFont="1" applyFill="1" applyBorder="1" applyAlignment="1" applyProtection="1">
      <alignment horizontal="right"/>
    </xf>
    <xf numFmtId="0" fontId="10" fillId="5" borderId="167" xfId="0" applyFont="1" applyFill="1" applyBorder="1" applyAlignment="1" applyProtection="1"/>
    <xf numFmtId="1" fontId="10" fillId="7" borderId="44" xfId="0" applyNumberFormat="1" applyFont="1" applyFill="1" applyBorder="1" applyAlignment="1" applyProtection="1">
      <alignment horizontal="center"/>
    </xf>
    <xf numFmtId="5" fontId="10" fillId="7" borderId="26" xfId="0" applyNumberFormat="1" applyFont="1" applyFill="1" applyBorder="1" applyAlignment="1" applyProtection="1">
      <alignment horizontal="center"/>
    </xf>
    <xf numFmtId="9" fontId="10" fillId="7" borderId="26" xfId="0" applyNumberFormat="1" applyFont="1" applyFill="1" applyBorder="1" applyAlignment="1" applyProtection="1">
      <alignment horizontal="center"/>
    </xf>
    <xf numFmtId="5" fontId="10" fillId="5" borderId="26" xfId="0" applyNumberFormat="1" applyFont="1" applyFill="1" applyBorder="1" applyAlignment="1" applyProtection="1">
      <alignment horizontal="center"/>
    </xf>
    <xf numFmtId="5" fontId="10" fillId="13" borderId="26" xfId="0" applyNumberFormat="1" applyFont="1" applyFill="1" applyBorder="1" applyAlignment="1" applyProtection="1">
      <alignment horizontal="center"/>
    </xf>
    <xf numFmtId="7" fontId="10" fillId="5" borderId="44" xfId="0" applyNumberFormat="1" applyFont="1" applyFill="1" applyBorder="1" applyAlignment="1" applyProtection="1">
      <alignment horizontal="right"/>
    </xf>
    <xf numFmtId="7" fontId="10" fillId="13" borderId="309" xfId="0" applyNumberFormat="1" applyFont="1" applyFill="1" applyBorder="1" applyAlignment="1" applyProtection="1">
      <alignment horizontal="right"/>
    </xf>
    <xf numFmtId="0" fontId="10" fillId="5" borderId="169" xfId="0" applyFont="1" applyFill="1" applyBorder="1" applyAlignment="1" applyProtection="1"/>
    <xf numFmtId="1" fontId="10" fillId="7" borderId="323" xfId="0" applyNumberFormat="1" applyFont="1" applyFill="1" applyBorder="1" applyAlignment="1" applyProtection="1">
      <alignment horizontal="center"/>
    </xf>
    <xf numFmtId="5" fontId="10" fillId="7" borderId="6" xfId="0" applyNumberFormat="1" applyFont="1" applyFill="1" applyBorder="1" applyAlignment="1" applyProtection="1">
      <alignment horizontal="center"/>
    </xf>
    <xf numFmtId="9" fontId="10" fillId="7" borderId="6" xfId="0" applyNumberFormat="1" applyFont="1" applyFill="1" applyBorder="1" applyAlignment="1" applyProtection="1">
      <alignment horizontal="center"/>
    </xf>
    <xf numFmtId="5" fontId="10" fillId="5" borderId="6" xfId="0" applyNumberFormat="1" applyFont="1" applyFill="1" applyBorder="1" applyAlignment="1" applyProtection="1">
      <alignment horizontal="center"/>
    </xf>
    <xf numFmtId="5" fontId="10" fillId="13" borderId="6" xfId="0" applyNumberFormat="1" applyFont="1" applyFill="1" applyBorder="1" applyAlignment="1" applyProtection="1">
      <alignment horizontal="center"/>
    </xf>
    <xf numFmtId="7" fontId="10" fillId="5" borderId="323" xfId="0" applyNumberFormat="1" applyFont="1" applyFill="1" applyBorder="1" applyAlignment="1" applyProtection="1">
      <alignment horizontal="right"/>
    </xf>
    <xf numFmtId="7" fontId="10" fillId="13" borderId="69" xfId="0" applyNumberFormat="1" applyFont="1" applyFill="1" applyBorder="1" applyAlignment="1" applyProtection="1">
      <alignment horizontal="right"/>
    </xf>
    <xf numFmtId="5" fontId="10" fillId="7" borderId="27" xfId="0" applyNumberFormat="1" applyFont="1" applyFill="1" applyBorder="1" applyAlignment="1" applyProtection="1">
      <alignment horizontal="center"/>
    </xf>
    <xf numFmtId="9" fontId="10" fillId="7" borderId="27" xfId="0" applyNumberFormat="1" applyFont="1" applyFill="1" applyBorder="1" applyAlignment="1" applyProtection="1">
      <alignment horizontal="center"/>
    </xf>
    <xf numFmtId="0" fontId="10" fillId="5" borderId="272" xfId="0" applyFont="1" applyFill="1" applyBorder="1" applyAlignment="1" applyProtection="1"/>
    <xf numFmtId="1" fontId="10" fillId="7" borderId="37" xfId="0" applyNumberFormat="1" applyFont="1" applyFill="1" applyBorder="1" applyAlignment="1" applyProtection="1">
      <alignment horizontal="center"/>
    </xf>
    <xf numFmtId="5" fontId="10" fillId="7" borderId="157" xfId="0" applyNumberFormat="1" applyFont="1" applyFill="1" applyBorder="1" applyAlignment="1" applyProtection="1">
      <alignment horizontal="center"/>
    </xf>
    <xf numFmtId="9" fontId="10" fillId="7" borderId="157" xfId="0" applyNumberFormat="1" applyFont="1" applyFill="1" applyBorder="1" applyAlignment="1" applyProtection="1">
      <alignment horizontal="center"/>
    </xf>
    <xf numFmtId="9" fontId="10" fillId="4" borderId="173" xfId="0" applyNumberFormat="1" applyFont="1" applyFill="1" applyBorder="1" applyAlignment="1" applyProtection="1">
      <alignment horizontal="center"/>
    </xf>
    <xf numFmtId="5" fontId="10" fillId="5" borderId="136" xfId="0" applyNumberFormat="1" applyFont="1" applyFill="1" applyBorder="1" applyAlignment="1" applyProtection="1">
      <alignment horizontal="center"/>
    </xf>
    <xf numFmtId="0" fontId="9" fillId="5" borderId="160" xfId="0" applyFont="1" applyFill="1" applyBorder="1" applyAlignment="1" applyProtection="1"/>
    <xf numFmtId="0" fontId="9" fillId="7" borderId="170" xfId="0" applyFont="1" applyFill="1" applyBorder="1" applyAlignment="1" applyProtection="1">
      <alignment horizontal="center"/>
    </xf>
    <xf numFmtId="0" fontId="9" fillId="5" borderId="171" xfId="0" applyFont="1" applyFill="1" applyBorder="1" applyAlignment="1" applyProtection="1"/>
    <xf numFmtId="5" fontId="9" fillId="5" borderId="250" xfId="0" applyNumberFormat="1" applyFont="1" applyFill="1" applyBorder="1" applyAlignment="1" applyProtection="1"/>
    <xf numFmtId="5" fontId="9" fillId="13" borderId="172" xfId="0" applyNumberFormat="1" applyFont="1" applyFill="1" applyBorder="1" applyAlignment="1" applyProtection="1">
      <alignment horizontal="center"/>
    </xf>
    <xf numFmtId="7" fontId="9" fillId="5" borderId="147" xfId="0" applyNumberFormat="1" applyFont="1" applyFill="1" applyBorder="1" applyAlignment="1" applyProtection="1">
      <alignment horizontal="right"/>
    </xf>
    <xf numFmtId="7" fontId="9" fillId="13" borderId="149" xfId="0" applyNumberFormat="1" applyFont="1" applyFill="1" applyBorder="1" applyAlignment="1" applyProtection="1">
      <alignment horizontal="right"/>
    </xf>
    <xf numFmtId="0" fontId="13" fillId="0" borderId="0" xfId="0" applyFont="1" applyAlignment="1" applyProtection="1">
      <alignment horizontal="left"/>
    </xf>
    <xf numFmtId="0" fontId="0" fillId="4" borderId="49" xfId="0" applyFont="1" applyFill="1" applyBorder="1" applyAlignment="1" applyProtection="1">
      <alignment horizontal="center"/>
    </xf>
    <xf numFmtId="0" fontId="0" fillId="2" borderId="0" xfId="0" applyFill="1" applyAlignment="1" applyProtection="1"/>
    <xf numFmtId="0" fontId="13" fillId="2" borderId="0" xfId="0" applyNumberFormat="1" applyFont="1" applyFill="1" applyBorder="1" applyAlignment="1" applyProtection="1"/>
    <xf numFmtId="0" fontId="19" fillId="2" borderId="51" xfId="0" applyFont="1" applyFill="1" applyBorder="1" applyAlignment="1" applyProtection="1"/>
    <xf numFmtId="0" fontId="0" fillId="2" borderId="0" xfId="0" applyNumberFormat="1" applyFont="1" applyFill="1" applyBorder="1" applyAlignment="1" applyProtection="1"/>
    <xf numFmtId="0" fontId="13" fillId="0" borderId="50" xfId="0" applyFont="1" applyBorder="1" applyAlignment="1" applyProtection="1"/>
    <xf numFmtId="0" fontId="7" fillId="0" borderId="0" xfId="0" applyFont="1" applyBorder="1" applyAlignment="1" applyProtection="1"/>
    <xf numFmtId="1" fontId="7" fillId="0" borderId="0" xfId="0" applyNumberFormat="1" applyFont="1" applyBorder="1" applyAlignment="1" applyProtection="1"/>
    <xf numFmtId="0" fontId="0" fillId="0" borderId="0" xfId="0" applyBorder="1" applyAlignment="1" applyProtection="1">
      <alignment horizontal="right"/>
    </xf>
    <xf numFmtId="0" fontId="0" fillId="4" borderId="60" xfId="0" applyFill="1" applyBorder="1" applyAlignment="1" applyProtection="1"/>
    <xf numFmtId="0" fontId="13" fillId="4" borderId="84" xfId="0" applyFont="1" applyFill="1" applyBorder="1" applyAlignment="1" applyProtection="1">
      <alignment horizontal="center"/>
    </xf>
    <xf numFmtId="7" fontId="13" fillId="12" borderId="139" xfId="2" applyFont="1" applyFill="1" applyBorder="1" applyAlignment="1" applyProtection="1">
      <alignment horizontal="center"/>
    </xf>
    <xf numFmtId="0" fontId="13" fillId="4" borderId="112" xfId="0" applyFont="1" applyFill="1" applyBorder="1" applyAlignment="1" applyProtection="1">
      <alignment horizontal="left"/>
    </xf>
    <xf numFmtId="0" fontId="13" fillId="4" borderId="139" xfId="0" applyFont="1" applyFill="1" applyBorder="1" applyAlignment="1" applyProtection="1">
      <alignment horizontal="left"/>
    </xf>
    <xf numFmtId="0" fontId="13" fillId="8" borderId="112" xfId="0" applyFont="1" applyFill="1" applyBorder="1" applyAlignment="1" applyProtection="1"/>
    <xf numFmtId="0" fontId="13" fillId="4" borderId="84" xfId="0" applyFont="1" applyFill="1" applyBorder="1" applyAlignment="1" applyProtection="1">
      <alignment horizontal="right"/>
    </xf>
    <xf numFmtId="0" fontId="13" fillId="8" borderId="56" xfId="0" applyFont="1" applyFill="1" applyBorder="1" applyAlignment="1" applyProtection="1"/>
    <xf numFmtId="0" fontId="0" fillId="4" borderId="61" xfId="0" applyFill="1" applyBorder="1" applyAlignment="1" applyProtection="1"/>
    <xf numFmtId="7" fontId="0" fillId="12" borderId="42" xfId="2" applyFont="1" applyFill="1" applyBorder="1" applyAlignment="1" applyProtection="1"/>
    <xf numFmtId="0" fontId="13" fillId="4" borderId="51" xfId="0" applyFont="1" applyFill="1" applyBorder="1" applyAlignment="1" applyProtection="1"/>
    <xf numFmtId="0" fontId="0" fillId="4" borderId="42" xfId="0" applyFill="1" applyBorder="1" applyAlignment="1" applyProtection="1"/>
    <xf numFmtId="0" fontId="13" fillId="8" borderId="51" xfId="0" applyFont="1" applyFill="1" applyBorder="1" applyAlignment="1" applyProtection="1"/>
    <xf numFmtId="0" fontId="0" fillId="8" borderId="57" xfId="0" applyFill="1" applyBorder="1" applyAlignment="1" applyProtection="1"/>
    <xf numFmtId="0" fontId="0" fillId="5" borderId="61" xfId="0" applyFont="1" applyFill="1" applyBorder="1" applyAlignment="1" applyProtection="1">
      <alignment horizontal="left"/>
    </xf>
    <xf numFmtId="7" fontId="0" fillId="4" borderId="51" xfId="0" applyNumberFormat="1" applyFill="1" applyBorder="1" applyAlignment="1" applyProtection="1"/>
    <xf numFmtId="7" fontId="0" fillId="12" borderId="35" xfId="2" applyFont="1" applyFill="1" applyBorder="1" applyAlignment="1" applyProtection="1"/>
    <xf numFmtId="0" fontId="0" fillId="0" borderId="35" xfId="0" applyBorder="1" applyAlignment="1" applyProtection="1"/>
    <xf numFmtId="0" fontId="0" fillId="4" borderId="349" xfId="0" applyFill="1" applyBorder="1" applyAlignment="1" applyProtection="1"/>
    <xf numFmtId="0" fontId="0" fillId="4" borderId="51" xfId="0" applyFill="1" applyBorder="1" applyAlignment="1" applyProtection="1">
      <alignment horizontal="right"/>
    </xf>
    <xf numFmtId="0" fontId="0" fillId="6" borderId="53" xfId="0" applyFill="1" applyBorder="1" applyAlignment="1" applyProtection="1"/>
    <xf numFmtId="7" fontId="0" fillId="4" borderId="35" xfId="0" applyNumberFormat="1" applyFill="1" applyBorder="1" applyAlignment="1" applyProtection="1"/>
    <xf numFmtId="0" fontId="0" fillId="4" borderId="35" xfId="0" applyFill="1" applyBorder="1" applyAlignment="1" applyProtection="1">
      <alignment horizontal="right"/>
    </xf>
    <xf numFmtId="0" fontId="0" fillId="5" borderId="53" xfId="0" applyFill="1" applyBorder="1" applyAlignment="1" applyProtection="1"/>
    <xf numFmtId="0" fontId="0" fillId="5" borderId="53" xfId="0" applyFont="1" applyFill="1" applyBorder="1" applyAlignment="1" applyProtection="1">
      <alignment horizontal="left"/>
    </xf>
    <xf numFmtId="0" fontId="13" fillId="0" borderId="35" xfId="0" applyFont="1" applyBorder="1" applyAlignment="1" applyProtection="1"/>
    <xf numFmtId="0" fontId="13" fillId="4" borderId="349" xfId="0" applyFont="1" applyFill="1" applyBorder="1" applyAlignment="1" applyProtection="1"/>
    <xf numFmtId="0" fontId="0" fillId="5" borderId="141" xfId="0" applyFill="1" applyBorder="1" applyAlignment="1" applyProtection="1"/>
    <xf numFmtId="7" fontId="0" fillId="4" borderId="142" xfId="0" applyNumberFormat="1" applyFill="1" applyBorder="1" applyAlignment="1" applyProtection="1"/>
    <xf numFmtId="7" fontId="0" fillId="12" borderId="142" xfId="2" applyFont="1" applyFill="1" applyBorder="1" applyAlignment="1" applyProtection="1"/>
    <xf numFmtId="0" fontId="0" fillId="0" borderId="250" xfId="0" applyBorder="1" applyAlignment="1" applyProtection="1"/>
    <xf numFmtId="2" fontId="0" fillId="4" borderId="353" xfId="0" applyNumberFormat="1" applyFill="1" applyBorder="1" applyAlignment="1" applyProtection="1"/>
    <xf numFmtId="0" fontId="0" fillId="4" borderId="142" xfId="0" applyFill="1" applyBorder="1" applyAlignment="1" applyProtection="1">
      <alignment horizontal="right"/>
    </xf>
    <xf numFmtId="0" fontId="13" fillId="6" borderId="37" xfId="0" applyFont="1" applyFill="1" applyBorder="1" applyAlignment="1" applyProtection="1"/>
    <xf numFmtId="7" fontId="0" fillId="4" borderId="35" xfId="2" applyFont="1" applyFill="1" applyBorder="1" applyAlignment="1" applyProtection="1"/>
    <xf numFmtId="0" fontId="0" fillId="8" borderId="37" xfId="0" applyFill="1" applyBorder="1" applyAlignment="1" applyProtection="1">
      <protection locked="0"/>
    </xf>
    <xf numFmtId="0" fontId="0" fillId="8" borderId="144" xfId="0" applyFill="1" applyBorder="1" applyAlignment="1" applyProtection="1">
      <protection locked="0"/>
    </xf>
    <xf numFmtId="0" fontId="0" fillId="8" borderId="57" xfId="0" applyFill="1" applyBorder="1" applyAlignment="1" applyProtection="1">
      <protection locked="0"/>
    </xf>
    <xf numFmtId="0" fontId="0" fillId="8" borderId="55" xfId="0" applyFill="1" applyBorder="1" applyAlignment="1" applyProtection="1">
      <protection locked="0"/>
    </xf>
    <xf numFmtId="0" fontId="0" fillId="8" borderId="145" xfId="0" applyFill="1" applyBorder="1" applyAlignment="1" applyProtection="1">
      <protection locked="0"/>
    </xf>
    <xf numFmtId="7" fontId="13" fillId="8" borderId="37" xfId="2" applyFont="1" applyFill="1" applyBorder="1" applyAlignment="1" applyProtection="1">
      <protection locked="0"/>
    </xf>
    <xf numFmtId="0" fontId="7" fillId="5" borderId="50" xfId="0" applyFont="1" applyFill="1" applyBorder="1" applyAlignment="1" applyProtection="1">
      <alignment horizontal="center"/>
    </xf>
    <xf numFmtId="0" fontId="7" fillId="9" borderId="179" xfId="0" applyFont="1" applyFill="1" applyBorder="1" applyAlignment="1" applyProtection="1">
      <alignment horizontal="center"/>
    </xf>
    <xf numFmtId="0" fontId="7" fillId="5" borderId="178" xfId="0" applyFont="1" applyFill="1" applyBorder="1" applyAlignment="1" applyProtection="1">
      <alignment horizontal="center"/>
    </xf>
    <xf numFmtId="0" fontId="7" fillId="9" borderId="178" xfId="0" applyFont="1" applyFill="1" applyBorder="1" applyAlignment="1" applyProtection="1">
      <alignment horizontal="center"/>
    </xf>
    <xf numFmtId="0" fontId="7" fillId="6" borderId="0" xfId="0" applyFont="1" applyFill="1" applyBorder="1" applyAlignment="1" applyProtection="1">
      <alignment horizontal="center"/>
    </xf>
    <xf numFmtId="0" fontId="7" fillId="13" borderId="128" xfId="0" applyFont="1" applyFill="1" applyBorder="1" applyAlignment="1" applyProtection="1">
      <alignment horizontal="center"/>
    </xf>
    <xf numFmtId="0" fontId="7" fillId="5" borderId="180" xfId="0" applyFont="1" applyFill="1" applyBorder="1" applyAlignment="1" applyProtection="1">
      <alignment horizontal="center"/>
    </xf>
    <xf numFmtId="0" fontId="7" fillId="9" borderId="180" xfId="0" applyFont="1" applyFill="1" applyBorder="1" applyAlignment="1" applyProtection="1">
      <alignment horizontal="center"/>
    </xf>
    <xf numFmtId="0" fontId="0" fillId="5" borderId="197" xfId="0" applyFill="1" applyBorder="1" applyAlignment="1" applyProtection="1"/>
    <xf numFmtId="0" fontId="7" fillId="5" borderId="200" xfId="0" applyFont="1" applyFill="1" applyBorder="1" applyAlignment="1" applyProtection="1">
      <alignment horizontal="center"/>
    </xf>
    <xf numFmtId="0" fontId="7" fillId="9" borderId="200" xfId="0" applyFont="1" applyFill="1" applyBorder="1" applyAlignment="1" applyProtection="1">
      <alignment horizontal="center"/>
    </xf>
    <xf numFmtId="0" fontId="7" fillId="5" borderId="193" xfId="0" applyFont="1" applyFill="1" applyBorder="1" applyAlignment="1" applyProtection="1">
      <alignment horizontal="center"/>
    </xf>
    <xf numFmtId="0" fontId="7" fillId="9" borderId="201" xfId="0" applyFont="1" applyFill="1" applyBorder="1" applyAlignment="1" applyProtection="1">
      <alignment horizontal="center"/>
    </xf>
    <xf numFmtId="0" fontId="7" fillId="5" borderId="202" xfId="0" applyFont="1" applyFill="1" applyBorder="1" applyAlignment="1" applyProtection="1">
      <alignment horizontal="center"/>
    </xf>
    <xf numFmtId="0" fontId="7" fillId="9" borderId="202" xfId="0" applyFont="1" applyFill="1" applyBorder="1" applyAlignment="1" applyProtection="1">
      <alignment horizontal="center"/>
    </xf>
    <xf numFmtId="0" fontId="7" fillId="6" borderId="192" xfId="0" applyFont="1" applyFill="1" applyBorder="1" applyAlignment="1" applyProtection="1">
      <alignment horizontal="center"/>
    </xf>
    <xf numFmtId="0" fontId="7" fillId="10" borderId="189" xfId="0" applyFont="1" applyFill="1" applyBorder="1" applyAlignment="1" applyProtection="1">
      <alignment horizontal="center"/>
    </xf>
    <xf numFmtId="0" fontId="7" fillId="13" borderId="188" xfId="0" applyFont="1" applyFill="1" applyBorder="1" applyAlignment="1" applyProtection="1">
      <alignment horizontal="center"/>
    </xf>
    <xf numFmtId="0" fontId="0" fillId="7" borderId="39" xfId="0" applyFont="1" applyFill="1" applyBorder="1" applyAlignment="1" applyProtection="1">
      <alignment horizontal="center"/>
    </xf>
    <xf numFmtId="5" fontId="0" fillId="7" borderId="39" xfId="2" applyNumberFormat="1" applyFont="1" applyFill="1" applyBorder="1" applyAlignment="1" applyProtection="1">
      <alignment horizontal="center"/>
    </xf>
    <xf numFmtId="1" fontId="0" fillId="7" borderId="39" xfId="0" applyNumberFormat="1" applyFont="1" applyFill="1" applyBorder="1" applyAlignment="1" applyProtection="1">
      <alignment horizontal="center"/>
    </xf>
    <xf numFmtId="7" fontId="0" fillId="5" borderId="39" xfId="2" applyFont="1" applyFill="1" applyBorder="1" applyAlignment="1" applyProtection="1">
      <alignment horizontal="center"/>
    </xf>
    <xf numFmtId="7" fontId="13" fillId="13" borderId="114" xfId="2" applyFont="1" applyFill="1" applyBorder="1" applyAlignment="1" applyProtection="1">
      <alignment horizontal="center"/>
    </xf>
    <xf numFmtId="0" fontId="0" fillId="0" borderId="197" xfId="0" applyBorder="1" applyAlignment="1" applyProtection="1"/>
    <xf numFmtId="0" fontId="0" fillId="0" borderId="190" xfId="0" applyBorder="1" applyAlignment="1" applyProtection="1">
      <alignment horizontal="center"/>
    </xf>
    <xf numFmtId="5" fontId="0" fillId="0" borderId="190" xfId="2" applyNumberFormat="1" applyFont="1" applyBorder="1" applyAlignment="1" applyProtection="1">
      <alignment horizontal="center"/>
    </xf>
    <xf numFmtId="7" fontId="0" fillId="0" borderId="190" xfId="2" applyFont="1" applyBorder="1" applyAlignment="1" applyProtection="1">
      <alignment horizontal="center"/>
    </xf>
    <xf numFmtId="0" fontId="0" fillId="7" borderId="191" xfId="0" applyFont="1" applyFill="1" applyBorder="1" applyAlignment="1" applyProtection="1">
      <alignment horizontal="center"/>
    </xf>
    <xf numFmtId="5" fontId="0" fillId="7" borderId="191" xfId="2" applyNumberFormat="1" applyFont="1" applyFill="1" applyBorder="1" applyAlignment="1" applyProtection="1">
      <alignment horizontal="center"/>
    </xf>
    <xf numFmtId="1" fontId="0" fillId="7" borderId="191" xfId="0" applyNumberFormat="1" applyFont="1" applyFill="1" applyBorder="1" applyAlignment="1" applyProtection="1">
      <alignment horizontal="center"/>
    </xf>
    <xf numFmtId="7" fontId="0" fillId="5" borderId="191" xfId="2" applyFont="1" applyFill="1" applyBorder="1" applyAlignment="1" applyProtection="1">
      <alignment horizontal="center"/>
    </xf>
    <xf numFmtId="0" fontId="0" fillId="5" borderId="396" xfId="0" applyFill="1" applyBorder="1" applyAlignment="1" applyProtection="1"/>
    <xf numFmtId="0" fontId="0" fillId="7" borderId="49" xfId="0" applyFont="1" applyFill="1" applyBorder="1" applyAlignment="1" applyProtection="1">
      <alignment horizontal="center"/>
    </xf>
    <xf numFmtId="5" fontId="0" fillId="7" borderId="49" xfId="2" applyNumberFormat="1" applyFont="1" applyFill="1" applyBorder="1" applyAlignment="1" applyProtection="1">
      <alignment horizontal="center"/>
    </xf>
    <xf numFmtId="1" fontId="0" fillId="7" borderId="49" xfId="0" applyNumberFormat="1" applyFont="1" applyFill="1" applyBorder="1" applyAlignment="1" applyProtection="1">
      <alignment horizontal="center"/>
    </xf>
    <xf numFmtId="7" fontId="0" fillId="5" borderId="49" xfId="2" applyFont="1" applyFill="1" applyBorder="1" applyAlignment="1" applyProtection="1">
      <alignment horizontal="center"/>
    </xf>
    <xf numFmtId="0" fontId="13" fillId="5" borderId="396" xfId="0" applyFont="1" applyFill="1" applyBorder="1" applyAlignment="1" applyProtection="1">
      <alignment horizontal="left"/>
    </xf>
    <xf numFmtId="0" fontId="13" fillId="5" borderId="71" xfId="0" applyFont="1" applyFill="1" applyBorder="1" applyAlignment="1" applyProtection="1"/>
    <xf numFmtId="0" fontId="0" fillId="0" borderId="395" xfId="0" applyBorder="1" applyAlignment="1" applyProtection="1"/>
    <xf numFmtId="7" fontId="0" fillId="6" borderId="49" xfId="2" applyFont="1" applyFill="1" applyBorder="1" applyAlignment="1" applyProtection="1">
      <alignment horizontal="center"/>
    </xf>
    <xf numFmtId="0" fontId="0" fillId="5" borderId="71" xfId="0" applyFill="1" applyBorder="1" applyAlignment="1" applyProtection="1"/>
    <xf numFmtId="0" fontId="0" fillId="7" borderId="39" xfId="0" applyFill="1" applyBorder="1" applyAlignment="1" applyProtection="1">
      <alignment horizontal="center"/>
    </xf>
    <xf numFmtId="0" fontId="0" fillId="0" borderId="127" xfId="0" applyBorder="1" applyAlignment="1" applyProtection="1"/>
    <xf numFmtId="0" fontId="0" fillId="7" borderId="234" xfId="0" applyFont="1" applyFill="1" applyBorder="1" applyAlignment="1" applyProtection="1">
      <alignment horizontal="center"/>
    </xf>
    <xf numFmtId="5" fontId="0" fillId="7" borderId="234" xfId="2" applyNumberFormat="1" applyFont="1" applyFill="1" applyBorder="1" applyAlignment="1" applyProtection="1">
      <alignment horizontal="center"/>
    </xf>
    <xf numFmtId="1" fontId="0" fillId="7" borderId="234" xfId="0" applyNumberFormat="1" applyFont="1" applyFill="1" applyBorder="1" applyAlignment="1" applyProtection="1">
      <alignment horizontal="center"/>
    </xf>
    <xf numFmtId="7" fontId="0" fillId="5" borderId="234" xfId="2" applyFont="1" applyFill="1" applyBorder="1" applyAlignment="1" applyProtection="1">
      <alignment horizontal="center"/>
    </xf>
    <xf numFmtId="0" fontId="13" fillId="0" borderId="71" xfId="0" applyFont="1" applyBorder="1" applyAlignment="1" applyProtection="1"/>
    <xf numFmtId="0" fontId="0" fillId="0" borderId="39" xfId="0" applyBorder="1" applyAlignment="1" applyProtection="1">
      <alignment horizontal="center"/>
    </xf>
    <xf numFmtId="5" fontId="0" fillId="0" borderId="39" xfId="2" applyNumberFormat="1" applyFont="1" applyBorder="1" applyAlignment="1" applyProtection="1">
      <alignment horizontal="center"/>
    </xf>
    <xf numFmtId="7" fontId="0" fillId="0" borderId="39" xfId="2" applyFont="1" applyBorder="1" applyAlignment="1" applyProtection="1">
      <alignment horizontal="center"/>
    </xf>
    <xf numFmtId="0" fontId="0" fillId="0" borderId="71" xfId="0" applyBorder="1" applyAlignment="1" applyProtection="1"/>
    <xf numFmtId="0" fontId="0" fillId="7" borderId="37" xfId="0" applyFont="1" applyFill="1" applyBorder="1" applyAlignment="1" applyProtection="1">
      <alignment horizontal="center"/>
    </xf>
    <xf numFmtId="5" fontId="0" fillId="7" borderId="37" xfId="2" applyNumberFormat="1" applyFont="1" applyFill="1" applyBorder="1" applyAlignment="1" applyProtection="1">
      <alignment horizontal="center"/>
    </xf>
    <xf numFmtId="1" fontId="0" fillId="7" borderId="37" xfId="0" applyNumberFormat="1" applyFont="1" applyFill="1" applyBorder="1" applyAlignment="1" applyProtection="1">
      <alignment horizontal="center"/>
    </xf>
    <xf numFmtId="7" fontId="0" fillId="5" borderId="37" xfId="2" applyFont="1" applyFill="1" applyBorder="1" applyAlignment="1" applyProtection="1">
      <alignment horizontal="center"/>
    </xf>
    <xf numFmtId="0" fontId="0" fillId="4" borderId="127" xfId="0" applyFill="1" applyBorder="1" applyAlignment="1" applyProtection="1"/>
    <xf numFmtId="0" fontId="0" fillId="0" borderId="199" xfId="0" applyBorder="1" applyAlignment="1" applyProtection="1"/>
    <xf numFmtId="0" fontId="0" fillId="0" borderId="195" xfId="0" applyBorder="1" applyAlignment="1" applyProtection="1">
      <alignment horizontal="center"/>
    </xf>
    <xf numFmtId="0" fontId="13" fillId="4" borderId="71" xfId="0" applyFont="1" applyFill="1" applyBorder="1" applyAlignment="1" applyProtection="1"/>
    <xf numFmtId="0" fontId="0" fillId="7" borderId="37" xfId="0" applyFill="1" applyBorder="1" applyAlignment="1" applyProtection="1">
      <alignment horizontal="center"/>
    </xf>
    <xf numFmtId="0" fontId="0" fillId="4" borderId="197" xfId="0" applyFill="1" applyBorder="1" applyAlignment="1" applyProtection="1"/>
    <xf numFmtId="0" fontId="0" fillId="7" borderId="189" xfId="0" applyFont="1" applyFill="1" applyBorder="1" applyAlignment="1" applyProtection="1">
      <alignment horizontal="center"/>
    </xf>
    <xf numFmtId="5" fontId="0" fillId="7" borderId="189" xfId="2" applyNumberFormat="1" applyFont="1" applyFill="1" applyBorder="1" applyAlignment="1" applyProtection="1">
      <alignment horizontal="center"/>
    </xf>
    <xf numFmtId="1" fontId="0" fillId="7" borderId="189" xfId="0" applyNumberFormat="1" applyFont="1" applyFill="1" applyBorder="1" applyAlignment="1" applyProtection="1">
      <alignment horizontal="center"/>
    </xf>
    <xf numFmtId="7" fontId="0" fillId="5" borderId="189" xfId="2" applyFont="1" applyFill="1" applyBorder="1" applyAlignment="1" applyProtection="1">
      <alignment horizontal="center"/>
    </xf>
    <xf numFmtId="0" fontId="13" fillId="0" borderId="127" xfId="0" applyFont="1" applyBorder="1" applyAlignment="1" applyProtection="1"/>
    <xf numFmtId="7" fontId="0" fillId="5" borderId="190" xfId="2" applyFont="1" applyFill="1" applyBorder="1" applyAlignment="1" applyProtection="1">
      <alignment horizontal="center"/>
    </xf>
    <xf numFmtId="0" fontId="13" fillId="7" borderId="234" xfId="0" applyFont="1" applyFill="1" applyBorder="1" applyAlignment="1" applyProtection="1">
      <alignment horizontal="center"/>
    </xf>
    <xf numFmtId="0" fontId="0" fillId="0" borderId="364" xfId="0" applyBorder="1" applyAlignment="1" applyProtection="1"/>
    <xf numFmtId="0" fontId="0" fillId="8" borderId="190" xfId="0" applyFill="1" applyBorder="1" applyAlignment="1" applyProtection="1">
      <alignment horizontal="center"/>
      <protection locked="0"/>
    </xf>
    <xf numFmtId="0" fontId="13" fillId="11" borderId="234" xfId="0" applyFont="1" applyFill="1" applyBorder="1" applyAlignment="1" applyProtection="1">
      <alignment horizontal="center"/>
      <protection locked="0"/>
    </xf>
    <xf numFmtId="5" fontId="0" fillId="8" borderId="190" xfId="2" applyNumberFormat="1" applyFont="1" applyFill="1" applyBorder="1" applyAlignment="1" applyProtection="1">
      <alignment horizontal="center"/>
      <protection locked="0"/>
    </xf>
    <xf numFmtId="5" fontId="0" fillId="11" borderId="234" xfId="2" applyNumberFormat="1" applyFont="1" applyFill="1" applyBorder="1" applyAlignment="1" applyProtection="1">
      <alignment horizontal="center"/>
      <protection locked="0"/>
    </xf>
    <xf numFmtId="0" fontId="3" fillId="2" borderId="0" xfId="0" applyFont="1" applyFill="1" applyBorder="1" applyAlignment="1" applyProtection="1"/>
    <xf numFmtId="0" fontId="6" fillId="0" borderId="327" xfId="0" applyFont="1" applyFill="1" applyBorder="1" applyAlignment="1" applyProtection="1"/>
    <xf numFmtId="0" fontId="6" fillId="8" borderId="391" xfId="0" applyFont="1" applyFill="1" applyBorder="1" applyAlignment="1" applyProtection="1"/>
    <xf numFmtId="0" fontId="7" fillId="2" borderId="385" xfId="0" applyFont="1" applyFill="1" applyBorder="1" applyAlignment="1" applyProtection="1">
      <alignment horizontal="center"/>
    </xf>
    <xf numFmtId="0" fontId="7" fillId="9" borderId="385" xfId="0" applyFont="1" applyFill="1" applyBorder="1" applyAlignment="1" applyProtection="1">
      <alignment horizontal="center"/>
    </xf>
    <xf numFmtId="0" fontId="7" fillId="2" borderId="386" xfId="0" applyFont="1" applyFill="1" applyBorder="1" applyAlignment="1" applyProtection="1">
      <alignment horizontal="center"/>
    </xf>
    <xf numFmtId="0" fontId="0" fillId="2" borderId="331" xfId="0" applyFill="1" applyBorder="1" applyAlignment="1" applyProtection="1"/>
    <xf numFmtId="5" fontId="0" fillId="7" borderId="26" xfId="0" applyNumberFormat="1" applyFont="1" applyFill="1" applyBorder="1" applyAlignment="1" applyProtection="1">
      <alignment horizontal="center"/>
    </xf>
    <xf numFmtId="7" fontId="0" fillId="5" borderId="44" xfId="0" applyNumberFormat="1" applyFont="1" applyFill="1" applyBorder="1" applyAlignment="1" applyProtection="1">
      <alignment horizontal="center"/>
    </xf>
    <xf numFmtId="7" fontId="0" fillId="13" borderId="102" xfId="0" applyNumberFormat="1" applyFont="1" applyFill="1" applyBorder="1" applyAlignment="1" applyProtection="1">
      <alignment horizontal="center"/>
    </xf>
    <xf numFmtId="7" fontId="0" fillId="5" borderId="323" xfId="0" applyNumberFormat="1" applyFont="1" applyFill="1" applyBorder="1" applyAlignment="1" applyProtection="1">
      <alignment horizontal="center"/>
    </xf>
    <xf numFmtId="7" fontId="0" fillId="13" borderId="332" xfId="0" applyNumberFormat="1" applyFont="1" applyFill="1" applyBorder="1" applyAlignment="1" applyProtection="1">
      <alignment horizontal="center"/>
    </xf>
    <xf numFmtId="0" fontId="13" fillId="2" borderId="331" xfId="0" applyFont="1" applyFill="1" applyBorder="1" applyAlignment="1" applyProtection="1"/>
    <xf numFmtId="0" fontId="0" fillId="2" borderId="341" xfId="0" applyFill="1" applyBorder="1" applyAlignment="1" applyProtection="1"/>
    <xf numFmtId="5" fontId="6" fillId="5" borderId="322" xfId="0" applyNumberFormat="1" applyFont="1" applyFill="1" applyBorder="1" applyAlignment="1" applyProtection="1">
      <alignment horizontal="center"/>
    </xf>
    <xf numFmtId="5" fontId="6" fillId="13" borderId="273" xfId="0" applyNumberFormat="1" applyFont="1" applyFill="1" applyBorder="1" applyAlignment="1" applyProtection="1">
      <alignment horizontal="center"/>
    </xf>
    <xf numFmtId="7" fontId="0" fillId="2" borderId="297" xfId="0" applyNumberFormat="1" applyFont="1" applyFill="1" applyBorder="1" applyAlignment="1" applyProtection="1">
      <alignment horizontal="center"/>
    </xf>
    <xf numFmtId="3" fontId="6" fillId="5" borderId="322" xfId="0" applyNumberFormat="1" applyFont="1" applyFill="1" applyBorder="1" applyAlignment="1" applyProtection="1">
      <alignment horizontal="center"/>
    </xf>
    <xf numFmtId="3" fontId="6" fillId="13" borderId="387" xfId="0" applyNumberFormat="1" applyFont="1" applyFill="1" applyBorder="1" applyAlignment="1" applyProtection="1">
      <alignment horizontal="center"/>
    </xf>
    <xf numFmtId="7" fontId="6" fillId="5" borderId="334" xfId="0" applyNumberFormat="1" applyFont="1" applyFill="1" applyBorder="1" applyAlignment="1" applyProtection="1">
      <alignment horizontal="center"/>
    </xf>
    <xf numFmtId="7" fontId="6" fillId="13" borderId="390" xfId="0" applyNumberFormat="1" applyFont="1" applyFill="1" applyBorder="1" applyAlignment="1" applyProtection="1">
      <alignment horizontal="center"/>
    </xf>
    <xf numFmtId="5" fontId="0" fillId="0" borderId="0" xfId="0" applyNumberFormat="1" applyFont="1" applyAlignment="1" applyProtection="1">
      <alignment horizontal="center"/>
    </xf>
    <xf numFmtId="0" fontId="0" fillId="0" borderId="0" xfId="0" applyFont="1" applyAlignment="1" applyProtection="1">
      <alignment horizontal="center"/>
    </xf>
    <xf numFmtId="5" fontId="6" fillId="2" borderId="43" xfId="0" applyNumberFormat="1" applyFont="1" applyFill="1" applyBorder="1" applyAlignment="1" applyProtection="1">
      <alignment horizontal="right"/>
    </xf>
    <xf numFmtId="2" fontId="0" fillId="4" borderId="181" xfId="0" applyNumberFormat="1" applyFill="1" applyBorder="1" applyAlignment="1" applyProtection="1"/>
    <xf numFmtId="0" fontId="13" fillId="0" borderId="0" xfId="0" applyFont="1" applyBorder="1" applyAlignment="1" applyProtection="1">
      <alignment horizontal="left"/>
    </xf>
    <xf numFmtId="0" fontId="0" fillId="0" borderId="0" xfId="0" applyFill="1" applyBorder="1" applyAlignment="1" applyProtection="1"/>
    <xf numFmtId="0" fontId="0" fillId="0" borderId="0" xfId="0" applyFont="1" applyFill="1" applyBorder="1" applyAlignment="1" applyProtection="1">
      <alignment horizontal="center"/>
    </xf>
    <xf numFmtId="0" fontId="6" fillId="0" borderId="372" xfId="0" applyFont="1" applyFill="1" applyBorder="1" applyAlignment="1" applyProtection="1"/>
    <xf numFmtId="0" fontId="0" fillId="0" borderId="371" xfId="0" applyFill="1" applyBorder="1" applyAlignment="1" applyProtection="1"/>
    <xf numFmtId="5" fontId="7" fillId="0" borderId="121" xfId="0" applyNumberFormat="1" applyFont="1" applyFill="1" applyBorder="1" applyAlignment="1" applyProtection="1">
      <alignment horizontal="center"/>
    </xf>
    <xf numFmtId="0" fontId="7" fillId="0" borderId="374" xfId="0" applyFont="1" applyFill="1" applyBorder="1" applyAlignment="1" applyProtection="1">
      <alignment horizontal="center"/>
    </xf>
    <xf numFmtId="5" fontId="7" fillId="8" borderId="375" xfId="0" applyNumberFormat="1" applyFont="1" applyFill="1" applyBorder="1" applyAlignment="1" applyProtection="1">
      <alignment horizontal="center"/>
    </xf>
    <xf numFmtId="0" fontId="7" fillId="0" borderId="120" xfId="0" applyFont="1" applyFill="1" applyBorder="1" applyAlignment="1" applyProtection="1">
      <alignment horizontal="center"/>
    </xf>
    <xf numFmtId="0" fontId="0" fillId="4" borderId="6" xfId="0" applyFont="1" applyFill="1" applyBorder="1" applyAlignment="1" applyProtection="1">
      <alignment horizontal="center"/>
    </xf>
    <xf numFmtId="5" fontId="0" fillId="4" borderId="323" xfId="0" applyNumberFormat="1" applyFont="1" applyFill="1" applyBorder="1" applyAlignment="1" applyProtection="1">
      <alignment horizontal="center"/>
    </xf>
    <xf numFmtId="5" fontId="0" fillId="12" borderId="95" xfId="0" applyNumberFormat="1" applyFont="1" applyFill="1" applyBorder="1" applyAlignment="1" applyProtection="1">
      <alignment horizontal="center"/>
    </xf>
    <xf numFmtId="0" fontId="0" fillId="3" borderId="203" xfId="0" applyFill="1" applyBorder="1" applyAlignment="1" applyProtection="1"/>
    <xf numFmtId="0" fontId="0" fillId="3" borderId="231" xfId="0" applyFill="1" applyBorder="1" applyAlignment="1" applyProtection="1"/>
    <xf numFmtId="0" fontId="0" fillId="2" borderId="203" xfId="0" applyFill="1" applyBorder="1" applyAlignment="1" applyProtection="1"/>
    <xf numFmtId="0" fontId="0" fillId="2" borderId="231" xfId="0" applyFill="1" applyBorder="1" applyAlignment="1" applyProtection="1"/>
    <xf numFmtId="0" fontId="0" fillId="2" borderId="203" xfId="0" applyFont="1" applyFill="1" applyBorder="1" applyAlignment="1" applyProtection="1">
      <alignment horizontal="left"/>
    </xf>
    <xf numFmtId="0" fontId="0" fillId="2" borderId="231" xfId="0" applyFont="1" applyFill="1" applyBorder="1" applyAlignment="1" applyProtection="1">
      <alignment horizontal="left"/>
    </xf>
    <xf numFmtId="0" fontId="13" fillId="2" borderId="203" xfId="0" applyFont="1" applyFill="1" applyBorder="1" applyAlignment="1" applyProtection="1"/>
    <xf numFmtId="0" fontId="13" fillId="2" borderId="231" xfId="0" applyFont="1" applyFill="1" applyBorder="1" applyAlignment="1" applyProtection="1"/>
    <xf numFmtId="0" fontId="0" fillId="2" borderId="71" xfId="0" applyFont="1" applyFill="1" applyBorder="1" applyAlignment="1" applyProtection="1"/>
    <xf numFmtId="0" fontId="0" fillId="2" borderId="20" xfId="0" applyFont="1" applyFill="1" applyBorder="1" applyAlignment="1" applyProtection="1"/>
    <xf numFmtId="0" fontId="0" fillId="2" borderId="302" xfId="0" applyFill="1" applyBorder="1" applyAlignment="1" applyProtection="1"/>
    <xf numFmtId="0" fontId="0" fillId="2" borderId="336" xfId="0" applyFill="1" applyBorder="1" applyAlignment="1" applyProtection="1"/>
    <xf numFmtId="0" fontId="0" fillId="4" borderId="97" xfId="0" applyFont="1" applyFill="1" applyBorder="1" applyAlignment="1" applyProtection="1">
      <alignment horizontal="center"/>
    </xf>
    <xf numFmtId="5" fontId="0" fillId="4" borderId="335" xfId="0" applyNumberFormat="1" applyFont="1" applyFill="1" applyBorder="1" applyAlignment="1" applyProtection="1">
      <alignment horizontal="center"/>
    </xf>
    <xf numFmtId="5" fontId="0" fillId="12" borderId="98" xfId="0" applyNumberFormat="1" applyFont="1" applyFill="1" applyBorder="1" applyAlignment="1" applyProtection="1">
      <alignment horizontal="center"/>
    </xf>
    <xf numFmtId="0" fontId="0" fillId="2" borderId="60" xfId="0" applyFill="1" applyBorder="1" applyAlignment="1" applyProtection="1"/>
    <xf numFmtId="0" fontId="0" fillId="2" borderId="84" xfId="0" applyFill="1" applyBorder="1" applyAlignment="1" applyProtection="1"/>
    <xf numFmtId="0" fontId="0" fillId="9" borderId="104" xfId="0" applyFill="1" applyBorder="1" applyAlignment="1" applyProtection="1"/>
    <xf numFmtId="0" fontId="6" fillId="2" borderId="88" xfId="0" applyFont="1" applyFill="1" applyBorder="1" applyAlignment="1" applyProtection="1"/>
    <xf numFmtId="0" fontId="7" fillId="2" borderId="49" xfId="0" applyNumberFormat="1" applyFont="1" applyFill="1" applyBorder="1" applyAlignment="1" applyProtection="1">
      <alignment horizontal="center"/>
    </xf>
    <xf numFmtId="0" fontId="0" fillId="2" borderId="49" xfId="0" applyFill="1" applyBorder="1" applyAlignment="1" applyProtection="1"/>
    <xf numFmtId="0" fontId="7" fillId="9" borderId="105" xfId="0" applyNumberFormat="1" applyFont="1" applyFill="1" applyBorder="1" applyAlignment="1" applyProtection="1">
      <alignment horizontal="center"/>
    </xf>
    <xf numFmtId="0" fontId="0" fillId="2" borderId="61" xfId="0" applyFont="1" applyFill="1" applyBorder="1" applyAlignment="1" applyProtection="1">
      <alignment horizontal="left"/>
    </xf>
    <xf numFmtId="0" fontId="7" fillId="0" borderId="39" xfId="0" applyFont="1" applyFill="1" applyBorder="1" applyAlignment="1" applyProtection="1">
      <alignment horizontal="center"/>
    </xf>
    <xf numFmtId="0" fontId="0" fillId="2" borderId="39" xfId="0" applyFill="1" applyBorder="1" applyAlignment="1" applyProtection="1"/>
    <xf numFmtId="0" fontId="7" fillId="8" borderId="105" xfId="0" applyFont="1" applyFill="1" applyBorder="1" applyAlignment="1" applyProtection="1">
      <alignment horizontal="center"/>
    </xf>
    <xf numFmtId="0" fontId="0" fillId="4" borderId="44" xfId="0" applyFont="1" applyFill="1" applyBorder="1" applyAlignment="1" applyProtection="1">
      <alignment horizontal="center"/>
    </xf>
    <xf numFmtId="0" fontId="0" fillId="4" borderId="24" xfId="0" applyFont="1" applyFill="1" applyBorder="1" applyAlignment="1" applyProtection="1">
      <alignment horizontal="center"/>
    </xf>
    <xf numFmtId="0" fontId="0" fillId="0" borderId="37" xfId="0" applyBorder="1" applyAlignment="1" applyProtection="1"/>
    <xf numFmtId="0" fontId="0" fillId="4" borderId="65" xfId="0" applyFont="1" applyFill="1" applyBorder="1" applyAlignment="1" applyProtection="1">
      <alignment horizontal="center"/>
    </xf>
    <xf numFmtId="0" fontId="0" fillId="0" borderId="46" xfId="0" applyBorder="1" applyAlignment="1" applyProtection="1"/>
    <xf numFmtId="0" fontId="0" fillId="0" borderId="39" xfId="0" applyBorder="1" applyAlignment="1" applyProtection="1"/>
    <xf numFmtId="0" fontId="0" fillId="4" borderId="52" xfId="0" applyFont="1" applyFill="1" applyBorder="1" applyAlignment="1" applyProtection="1">
      <alignment horizontal="center"/>
    </xf>
    <xf numFmtId="0" fontId="0" fillId="0" borderId="45" xfId="0" applyBorder="1" applyAlignment="1" applyProtection="1"/>
    <xf numFmtId="0" fontId="0" fillId="0" borderId="33" xfId="0" applyBorder="1" applyAlignment="1" applyProtection="1"/>
    <xf numFmtId="0" fontId="0" fillId="2" borderId="54" xfId="0" applyFill="1" applyBorder="1" applyAlignment="1" applyProtection="1"/>
    <xf numFmtId="0" fontId="0" fillId="0" borderId="49" xfId="0" applyFill="1" applyBorder="1" applyAlignment="1" applyProtection="1"/>
    <xf numFmtId="0" fontId="0" fillId="8" borderId="49" xfId="0" applyFill="1" applyBorder="1" applyAlignment="1" applyProtection="1"/>
    <xf numFmtId="0" fontId="0" fillId="0" borderId="3" xfId="0" applyFill="1" applyBorder="1" applyAlignment="1" applyProtection="1"/>
    <xf numFmtId="0" fontId="6" fillId="2" borderId="54" xfId="0" applyFont="1" applyFill="1" applyBorder="1" applyAlignment="1" applyProtection="1"/>
    <xf numFmtId="0" fontId="7" fillId="0" borderId="49" xfId="0" applyFont="1" applyBorder="1" applyAlignment="1" applyProtection="1">
      <alignment horizontal="center"/>
    </xf>
    <xf numFmtId="0" fontId="7" fillId="0" borderId="0" xfId="0" applyFont="1" applyBorder="1" applyAlignment="1" applyProtection="1">
      <alignment horizontal="center"/>
    </xf>
    <xf numFmtId="0" fontId="7" fillId="0" borderId="3" xfId="0" applyFont="1" applyFill="1" applyBorder="1" applyAlignment="1" applyProtection="1">
      <alignment horizontal="center"/>
    </xf>
    <xf numFmtId="0" fontId="0" fillId="2" borderId="73" xfId="0" applyFill="1" applyBorder="1" applyAlignment="1" applyProtection="1"/>
    <xf numFmtId="0" fontId="0" fillId="8" borderId="39" xfId="0" applyFill="1" applyBorder="1" applyAlignment="1" applyProtection="1"/>
    <xf numFmtId="0" fontId="13" fillId="2" borderId="34" xfId="0" applyFont="1" applyFill="1" applyBorder="1" applyAlignment="1" applyProtection="1"/>
    <xf numFmtId="7" fontId="0" fillId="4" borderId="26" xfId="0" applyNumberFormat="1" applyFont="1" applyFill="1" applyBorder="1" applyAlignment="1" applyProtection="1">
      <alignment horizontal="center"/>
    </xf>
    <xf numFmtId="7" fontId="0" fillId="7" borderId="6" xfId="0" applyNumberFormat="1" applyFont="1" applyFill="1" applyBorder="1" applyAlignment="1" applyProtection="1">
      <alignment horizontal="center"/>
    </xf>
    <xf numFmtId="0" fontId="0" fillId="2" borderId="22" xfId="0" applyFill="1" applyBorder="1" applyAlignment="1" applyProtection="1"/>
    <xf numFmtId="0" fontId="0" fillId="2" borderId="74" xfId="0" applyFill="1" applyBorder="1" applyAlignment="1" applyProtection="1"/>
    <xf numFmtId="0" fontId="0" fillId="7" borderId="6" xfId="0" applyFont="1" applyFill="1" applyBorder="1" applyAlignment="1" applyProtection="1">
      <alignment horizontal="center"/>
    </xf>
    <xf numFmtId="0" fontId="13" fillId="2" borderId="74" xfId="0" applyFont="1" applyFill="1" applyBorder="1" applyAlignment="1" applyProtection="1"/>
    <xf numFmtId="7" fontId="0" fillId="4" borderId="123" xfId="0" applyNumberFormat="1" applyFont="1" applyFill="1" applyBorder="1" applyAlignment="1" applyProtection="1">
      <alignment horizontal="center"/>
    </xf>
    <xf numFmtId="7" fontId="0" fillId="7" borderId="123" xfId="0" applyNumberFormat="1" applyFont="1" applyFill="1" applyBorder="1" applyAlignment="1" applyProtection="1">
      <alignment horizontal="center"/>
    </xf>
    <xf numFmtId="0" fontId="0" fillId="2" borderId="124" xfId="0" applyFill="1" applyBorder="1" applyAlignment="1" applyProtection="1"/>
    <xf numFmtId="0" fontId="6" fillId="2" borderId="75" xfId="0" applyFont="1" applyFill="1" applyBorder="1" applyAlignment="1" applyProtection="1"/>
    <xf numFmtId="0" fontId="0" fillId="2" borderId="122" xfId="0" applyFont="1" applyFill="1" applyBorder="1" applyAlignment="1" applyProtection="1">
      <alignment horizontal="center"/>
    </xf>
    <xf numFmtId="0" fontId="0" fillId="5" borderId="39" xfId="0" applyFont="1" applyFill="1" applyBorder="1" applyAlignment="1" applyProtection="1">
      <alignment horizontal="center"/>
    </xf>
    <xf numFmtId="0" fontId="0" fillId="5" borderId="57" xfId="0" applyFill="1" applyBorder="1" applyAlignment="1" applyProtection="1"/>
    <xf numFmtId="5" fontId="0" fillId="7" borderId="68" xfId="0" applyNumberFormat="1" applyFont="1" applyFill="1" applyBorder="1" applyAlignment="1" applyProtection="1">
      <alignment horizontal="center"/>
    </xf>
    <xf numFmtId="5" fontId="0" fillId="7" borderId="37" xfId="0" applyNumberFormat="1" applyFont="1" applyFill="1" applyBorder="1" applyAlignment="1" applyProtection="1">
      <alignment horizontal="center"/>
    </xf>
    <xf numFmtId="0" fontId="13" fillId="5" borderId="55" xfId="0" applyFont="1" applyFill="1" applyBorder="1" applyAlignment="1" applyProtection="1"/>
    <xf numFmtId="165" fontId="0" fillId="7" borderId="68" xfId="0" applyNumberFormat="1" applyFont="1" applyFill="1" applyBorder="1" applyAlignment="1" applyProtection="1">
      <alignment horizontal="center"/>
    </xf>
    <xf numFmtId="165" fontId="0" fillId="7" borderId="37" xfId="0" applyNumberFormat="1" applyFont="1" applyFill="1" applyBorder="1" applyAlignment="1" applyProtection="1">
      <alignment horizontal="center"/>
    </xf>
    <xf numFmtId="5" fontId="0" fillId="5" borderId="68" xfId="0" applyNumberFormat="1" applyFont="1" applyFill="1" applyBorder="1" applyAlignment="1" applyProtection="1">
      <alignment horizontal="center"/>
    </xf>
    <xf numFmtId="5" fontId="0" fillId="5" borderId="37" xfId="0" applyNumberFormat="1" applyFont="1" applyFill="1" applyBorder="1" applyAlignment="1" applyProtection="1">
      <alignment horizontal="center"/>
    </xf>
    <xf numFmtId="5" fontId="0" fillId="13" borderId="37" xfId="0" applyNumberFormat="1" applyFont="1" applyFill="1" applyBorder="1" applyAlignment="1" applyProtection="1">
      <alignment horizontal="center"/>
    </xf>
    <xf numFmtId="0" fontId="13" fillId="2" borderId="76" xfId="0" applyFont="1" applyFill="1" applyBorder="1" applyAlignment="1" applyProtection="1"/>
    <xf numFmtId="7" fontId="0" fillId="5" borderId="78" xfId="0" applyNumberFormat="1" applyFont="1" applyFill="1" applyBorder="1" applyAlignment="1" applyProtection="1">
      <alignment horizontal="center"/>
    </xf>
    <xf numFmtId="7" fontId="0" fillId="5" borderId="126" xfId="0" applyNumberFormat="1" applyFont="1" applyFill="1" applyBorder="1" applyAlignment="1" applyProtection="1">
      <alignment horizontal="center"/>
    </xf>
    <xf numFmtId="7" fontId="0" fillId="13" borderId="126" xfId="2" applyFont="1" applyFill="1" applyBorder="1" applyAlignment="1" applyProtection="1">
      <alignment horizontal="center"/>
    </xf>
    <xf numFmtId="0" fontId="13" fillId="5" borderId="125" xfId="0" applyFont="1" applyFill="1" applyBorder="1" applyAlignment="1" applyProtection="1"/>
    <xf numFmtId="0" fontId="6" fillId="2" borderId="74" xfId="0" applyFont="1" applyFill="1" applyBorder="1" applyAlignment="1" applyProtection="1"/>
    <xf numFmtId="2" fontId="0" fillId="5" borderId="6" xfId="0" applyNumberFormat="1" applyFont="1" applyFill="1" applyBorder="1" applyAlignment="1" applyProtection="1">
      <alignment horizontal="center"/>
    </xf>
    <xf numFmtId="2" fontId="0" fillId="5" borderId="26" xfId="0" applyNumberFormat="1" applyFont="1" applyFill="1" applyBorder="1" applyAlignment="1" applyProtection="1">
      <alignment horizontal="center"/>
    </xf>
    <xf numFmtId="0" fontId="0" fillId="2" borderId="21" xfId="0" applyFill="1" applyBorder="1" applyAlignment="1" applyProtection="1"/>
    <xf numFmtId="5" fontId="0" fillId="5" borderId="6" xfId="0" applyNumberFormat="1" applyFont="1" applyFill="1" applyBorder="1" applyAlignment="1" applyProtection="1">
      <alignment horizontal="center"/>
    </xf>
    <xf numFmtId="5" fontId="13" fillId="13" borderId="6" xfId="0" applyNumberFormat="1" applyFont="1" applyFill="1" applyBorder="1" applyAlignment="1" applyProtection="1">
      <alignment horizontal="center"/>
    </xf>
    <xf numFmtId="0" fontId="0" fillId="0" borderId="5" xfId="0" applyFill="1" applyBorder="1" applyAlignment="1" applyProtection="1"/>
    <xf numFmtId="0" fontId="0" fillId="0" borderId="74" xfId="0" applyFill="1" applyBorder="1" applyAlignment="1" applyProtection="1"/>
    <xf numFmtId="9" fontId="0" fillId="7" borderId="6" xfId="0" applyNumberFormat="1" applyFont="1" applyFill="1" applyBorder="1" applyAlignment="1" applyProtection="1">
      <alignment horizontal="center"/>
    </xf>
    <xf numFmtId="0" fontId="13" fillId="0" borderId="5" xfId="0" applyFont="1" applyFill="1" applyBorder="1" applyAlignment="1" applyProtection="1"/>
    <xf numFmtId="5" fontId="0" fillId="4" borderId="6" xfId="0" applyNumberFormat="1" applyFont="1" applyFill="1" applyBorder="1" applyAlignment="1" applyProtection="1">
      <alignment horizontal="center"/>
    </xf>
    <xf numFmtId="5" fontId="0" fillId="12" borderId="6" xfId="0" applyNumberFormat="1" applyFont="1" applyFill="1" applyBorder="1" applyAlignment="1" applyProtection="1">
      <alignment horizontal="center"/>
    </xf>
    <xf numFmtId="0" fontId="0" fillId="0" borderId="77" xfId="0" applyFill="1" applyBorder="1" applyAlignment="1" applyProtection="1"/>
    <xf numFmtId="7" fontId="0" fillId="4" borderId="11" xfId="0" applyNumberFormat="1" applyFont="1" applyFill="1" applyBorder="1" applyAlignment="1" applyProtection="1">
      <alignment horizontal="center"/>
    </xf>
    <xf numFmtId="7" fontId="0" fillId="12" borderId="11" xfId="0" applyNumberFormat="1" applyFont="1" applyFill="1" applyBorder="1" applyAlignment="1" applyProtection="1">
      <alignment horizontal="center"/>
    </xf>
    <xf numFmtId="0" fontId="0" fillId="0" borderId="17" xfId="0" applyFill="1" applyBorder="1" applyAlignment="1" applyProtection="1"/>
    <xf numFmtId="0" fontId="6" fillId="2" borderId="37" xfId="0" applyFont="1" applyFill="1" applyBorder="1" applyAlignment="1" applyProtection="1"/>
    <xf numFmtId="164" fontId="0" fillId="2" borderId="231" xfId="0" applyNumberFormat="1" applyFont="1" applyFill="1" applyBorder="1" applyAlignment="1" applyProtection="1">
      <alignment horizontal="center"/>
    </xf>
    <xf numFmtId="164" fontId="13" fillId="2" borderId="0" xfId="0" applyNumberFormat="1" applyFont="1" applyFill="1" applyBorder="1" applyAlignment="1" applyProtection="1">
      <alignment horizontal="center"/>
    </xf>
    <xf numFmtId="164" fontId="0" fillId="9" borderId="37" xfId="0" applyNumberFormat="1" applyFont="1" applyFill="1" applyBorder="1" applyAlignment="1" applyProtection="1">
      <alignment horizontal="center"/>
      <protection locked="0"/>
    </xf>
    <xf numFmtId="0" fontId="0" fillId="0" borderId="365" xfId="0" applyFill="1" applyBorder="1" applyAlignment="1" applyProtection="1"/>
    <xf numFmtId="0" fontId="0" fillId="0" borderId="328" xfId="0" applyFont="1" applyBorder="1" applyAlignment="1" applyProtection="1">
      <alignment horizontal="center"/>
    </xf>
    <xf numFmtId="0" fontId="7" fillId="0" borderId="328" xfId="0" applyFont="1" applyBorder="1" applyAlignment="1" applyProtection="1">
      <alignment horizontal="center"/>
    </xf>
    <xf numFmtId="0" fontId="7" fillId="6" borderId="328" xfId="0" applyFont="1" applyFill="1" applyBorder="1" applyAlignment="1" applyProtection="1">
      <alignment horizontal="center"/>
    </xf>
    <xf numFmtId="0" fontId="7" fillId="10" borderId="328" xfId="0" applyFont="1" applyFill="1" applyBorder="1" applyAlignment="1" applyProtection="1">
      <alignment horizontal="center"/>
    </xf>
    <xf numFmtId="0" fontId="7" fillId="4" borderId="328" xfId="0" applyFont="1" applyFill="1" applyBorder="1" applyAlignment="1" applyProtection="1">
      <alignment horizontal="center"/>
    </xf>
    <xf numFmtId="0" fontId="7" fillId="8" borderId="339" xfId="0" applyFont="1" applyFill="1" applyBorder="1" applyAlignment="1" applyProtection="1">
      <alignment horizontal="center"/>
    </xf>
    <xf numFmtId="0" fontId="0" fillId="2" borderId="127" xfId="0" applyFill="1" applyBorder="1" applyAlignment="1" applyProtection="1"/>
    <xf numFmtId="0" fontId="7" fillId="3" borderId="49" xfId="0" applyFont="1" applyFill="1" applyBorder="1" applyAlignment="1" applyProtection="1">
      <alignment horizontal="center"/>
    </xf>
    <xf numFmtId="0" fontId="7" fillId="2" borderId="49" xfId="0" applyFont="1" applyFill="1" applyBorder="1" applyAlignment="1" applyProtection="1">
      <alignment horizontal="center"/>
    </xf>
    <xf numFmtId="0" fontId="7" fillId="9" borderId="128" xfId="0" applyFont="1" applyFill="1" applyBorder="1" applyAlignment="1" applyProtection="1">
      <alignment horizontal="center"/>
    </xf>
    <xf numFmtId="0" fontId="7" fillId="9" borderId="49" xfId="0" applyFont="1" applyFill="1" applyBorder="1" applyAlignment="1" applyProtection="1">
      <alignment horizontal="center"/>
    </xf>
    <xf numFmtId="0" fontId="0" fillId="10" borderId="39" xfId="0" applyFill="1" applyBorder="1" applyAlignment="1" applyProtection="1"/>
    <xf numFmtId="0" fontId="0" fillId="2" borderId="111" xfId="0" applyFont="1" applyFill="1" applyBorder="1" applyAlignment="1" applyProtection="1">
      <alignment horizontal="left"/>
    </xf>
    <xf numFmtId="0" fontId="0" fillId="2" borderId="26" xfId="0" applyFill="1" applyBorder="1" applyAlignment="1" applyProtection="1"/>
    <xf numFmtId="0" fontId="0" fillId="4" borderId="26" xfId="0" applyFill="1" applyBorder="1" applyAlignment="1" applyProtection="1"/>
    <xf numFmtId="7" fontId="0" fillId="4" borderId="26" xfId="0" applyNumberFormat="1" applyFill="1" applyBorder="1" applyAlignment="1" applyProtection="1"/>
    <xf numFmtId="0" fontId="0" fillId="3" borderId="331" xfId="0" applyFill="1" applyBorder="1" applyAlignment="1" applyProtection="1"/>
    <xf numFmtId="0" fontId="0" fillId="2" borderId="322" xfId="0" applyFill="1" applyBorder="1" applyAlignment="1" applyProtection="1"/>
    <xf numFmtId="0" fontId="0" fillId="4" borderId="322" xfId="0" applyFill="1" applyBorder="1" applyAlignment="1" applyProtection="1"/>
    <xf numFmtId="7" fontId="0" fillId="4" borderId="322" xfId="0" applyNumberFormat="1" applyFill="1" applyBorder="1" applyAlignment="1" applyProtection="1"/>
    <xf numFmtId="0" fontId="0" fillId="2" borderId="322" xfId="0" applyFont="1" applyFill="1" applyBorder="1" applyAlignment="1" applyProtection="1">
      <alignment horizontal="left"/>
    </xf>
    <xf numFmtId="0" fontId="13" fillId="2" borderId="331" xfId="0" applyFont="1" applyFill="1" applyBorder="1" applyAlignment="1" applyProtection="1">
      <alignment horizontal="left"/>
    </xf>
    <xf numFmtId="0" fontId="13" fillId="2" borderId="322" xfId="0" applyFont="1" applyFill="1" applyBorder="1" applyAlignment="1" applyProtection="1"/>
    <xf numFmtId="0" fontId="13" fillId="4" borderId="322" xfId="0" applyFont="1" applyFill="1" applyBorder="1" applyAlignment="1" applyProtection="1"/>
    <xf numFmtId="7" fontId="13" fillId="4" borderId="322" xfId="0" applyNumberFormat="1" applyFont="1" applyFill="1" applyBorder="1" applyAlignment="1" applyProtection="1"/>
    <xf numFmtId="1" fontId="0" fillId="2" borderId="322" xfId="0" applyNumberFormat="1" applyFill="1" applyBorder="1" applyAlignment="1" applyProtection="1"/>
    <xf numFmtId="1" fontId="13" fillId="2" borderId="322" xfId="0" applyNumberFormat="1" applyFont="1" applyFill="1" applyBorder="1" applyAlignment="1" applyProtection="1"/>
    <xf numFmtId="0" fontId="13" fillId="4" borderId="322" xfId="0" applyFont="1" applyFill="1" applyBorder="1" applyAlignment="1" applyProtection="1">
      <alignment horizontal="right"/>
    </xf>
    <xf numFmtId="7" fontId="13" fillId="4" borderId="322" xfId="0" applyNumberFormat="1" applyFont="1" applyFill="1" applyBorder="1" applyAlignment="1" applyProtection="1">
      <alignment horizontal="right"/>
    </xf>
    <xf numFmtId="7" fontId="13" fillId="4" borderId="332" xfId="0" applyNumberFormat="1" applyFont="1" applyFill="1" applyBorder="1" applyAlignment="1" applyProtection="1">
      <alignment horizontal="right"/>
    </xf>
    <xf numFmtId="0" fontId="13" fillId="2" borderId="333" xfId="0" applyFont="1" applyFill="1" applyBorder="1" applyAlignment="1" applyProtection="1"/>
    <xf numFmtId="0" fontId="0" fillId="4" borderId="334" xfId="0" applyFill="1" applyBorder="1" applyAlignment="1" applyProtection="1"/>
    <xf numFmtId="0" fontId="0" fillId="0" borderId="327" xfId="0" applyFill="1" applyBorder="1" applyAlignment="1" applyProtection="1"/>
    <xf numFmtId="0" fontId="7" fillId="8" borderId="328" xfId="0" applyFont="1" applyFill="1" applyBorder="1" applyAlignment="1" applyProtection="1">
      <alignment horizontal="center"/>
    </xf>
    <xf numFmtId="0" fontId="18" fillId="0" borderId="328" xfId="0" applyFont="1" applyBorder="1" applyAlignment="1" applyProtection="1">
      <alignment horizontal="center"/>
    </xf>
    <xf numFmtId="0" fontId="7" fillId="0" borderId="328" xfId="0" applyFont="1" applyFill="1" applyBorder="1" applyAlignment="1" applyProtection="1">
      <alignment horizontal="center"/>
    </xf>
    <xf numFmtId="0" fontId="0" fillId="2" borderId="71" xfId="0" applyFill="1" applyBorder="1" applyAlignment="1" applyProtection="1"/>
    <xf numFmtId="0" fontId="18" fillId="2" borderId="49" xfId="0" applyFont="1" applyFill="1" applyBorder="1" applyAlignment="1" applyProtection="1">
      <alignment horizontal="center"/>
    </xf>
    <xf numFmtId="0" fontId="7" fillId="0" borderId="49" xfId="0" applyFont="1" applyFill="1" applyBorder="1" applyAlignment="1" applyProtection="1">
      <alignment horizontal="center"/>
    </xf>
    <xf numFmtId="0" fontId="7" fillId="4" borderId="128" xfId="0" applyFont="1" applyFill="1" applyBorder="1" applyAlignment="1" applyProtection="1">
      <alignment horizontal="center"/>
    </xf>
    <xf numFmtId="0" fontId="6" fillId="2" borderId="71" xfId="0" applyFont="1" applyFill="1" applyBorder="1" applyAlignment="1" applyProtection="1"/>
    <xf numFmtId="0" fontId="6" fillId="3" borderId="383" xfId="0" applyFont="1" applyFill="1" applyBorder="1" applyAlignment="1" applyProtection="1">
      <alignment horizontal="right"/>
    </xf>
    <xf numFmtId="0" fontId="0" fillId="3" borderId="37" xfId="0" applyFill="1" applyBorder="1" applyAlignment="1" applyProtection="1"/>
    <xf numFmtId="0" fontId="0" fillId="3" borderId="39" xfId="0" applyFill="1" applyBorder="1" applyAlignment="1" applyProtection="1"/>
    <xf numFmtId="0" fontId="13" fillId="3" borderId="39" xfId="0" applyFont="1" applyFill="1" applyBorder="1" applyAlignment="1" applyProtection="1"/>
    <xf numFmtId="0" fontId="0" fillId="0" borderId="39" xfId="0" applyFill="1" applyBorder="1" applyAlignment="1" applyProtection="1"/>
    <xf numFmtId="0" fontId="0" fillId="4" borderId="114" xfId="0" applyFill="1" applyBorder="1" applyAlignment="1" applyProtection="1"/>
    <xf numFmtId="0" fontId="0" fillId="2" borderId="82" xfId="0" applyFont="1" applyFill="1" applyBorder="1" applyAlignment="1" applyProtection="1">
      <alignment horizontal="left"/>
    </xf>
    <xf numFmtId="7" fontId="0" fillId="4" borderId="135" xfId="0" applyNumberFormat="1" applyFill="1" applyBorder="1" applyAlignment="1" applyProtection="1"/>
    <xf numFmtId="0" fontId="13" fillId="4" borderId="26" xfId="0" applyFont="1" applyFill="1" applyBorder="1" applyAlignment="1" applyProtection="1"/>
    <xf numFmtId="7" fontId="0" fillId="4" borderId="366" xfId="0" applyNumberFormat="1" applyFill="1" applyBorder="1" applyAlignment="1" applyProtection="1"/>
    <xf numFmtId="7" fontId="0" fillId="12" borderId="101" xfId="0" applyNumberFormat="1" applyFill="1" applyBorder="1" applyAlignment="1" applyProtection="1"/>
    <xf numFmtId="7" fontId="0" fillId="4" borderId="273" xfId="0" applyNumberFormat="1" applyFill="1" applyBorder="1" applyAlignment="1" applyProtection="1"/>
    <xf numFmtId="7" fontId="0" fillId="4" borderId="367" xfId="0" applyNumberFormat="1" applyFill="1" applyBorder="1" applyAlignment="1" applyProtection="1"/>
    <xf numFmtId="7" fontId="0" fillId="12" borderId="297" xfId="0" applyNumberFormat="1" applyFill="1" applyBorder="1" applyAlignment="1" applyProtection="1"/>
    <xf numFmtId="0" fontId="13" fillId="2" borderId="203" xfId="0" applyFont="1" applyFill="1" applyBorder="1" applyAlignment="1" applyProtection="1">
      <alignment horizontal="left"/>
    </xf>
    <xf numFmtId="7" fontId="13" fillId="4" borderId="367" xfId="0" applyNumberFormat="1" applyFont="1" applyFill="1" applyBorder="1" applyAlignment="1" applyProtection="1"/>
    <xf numFmtId="0" fontId="13" fillId="2" borderId="302" xfId="0" applyFont="1" applyFill="1" applyBorder="1" applyAlignment="1" applyProtection="1"/>
    <xf numFmtId="7" fontId="0" fillId="4" borderId="368" xfId="0" applyNumberFormat="1" applyFill="1" applyBorder="1" applyAlignment="1" applyProtection="1"/>
    <xf numFmtId="0" fontId="13" fillId="4" borderId="334" xfId="0" applyFont="1" applyFill="1" applyBorder="1" applyAlignment="1" applyProtection="1"/>
    <xf numFmtId="7" fontId="0" fillId="4" borderId="369" xfId="0" applyNumberFormat="1" applyFill="1" applyBorder="1" applyAlignment="1" applyProtection="1"/>
    <xf numFmtId="7" fontId="0" fillId="12" borderId="370" xfId="0" applyNumberFormat="1" applyFill="1" applyBorder="1" applyAlignment="1" applyProtection="1"/>
    <xf numFmtId="0" fontId="6" fillId="5" borderId="133" xfId="0" applyFont="1" applyFill="1" applyBorder="1" applyAlignment="1" applyProtection="1"/>
    <xf numFmtId="0" fontId="7" fillId="5" borderId="92" xfId="0" applyFont="1" applyFill="1" applyBorder="1" applyAlignment="1" applyProtection="1">
      <alignment horizontal="center"/>
    </xf>
    <xf numFmtId="0" fontId="7" fillId="9" borderId="92" xfId="0" applyFont="1" applyFill="1" applyBorder="1" applyAlignment="1" applyProtection="1">
      <alignment horizontal="center"/>
    </xf>
    <xf numFmtId="0" fontId="7" fillId="9" borderId="113" xfId="0" applyFont="1" applyFill="1" applyBorder="1" applyAlignment="1" applyProtection="1">
      <alignment horizontal="center"/>
    </xf>
    <xf numFmtId="0" fontId="6" fillId="5" borderId="129" xfId="0" applyFont="1" applyFill="1" applyBorder="1" applyAlignment="1" applyProtection="1"/>
    <xf numFmtId="0" fontId="7" fillId="5" borderId="39" xfId="0" applyFont="1" applyFill="1" applyBorder="1" applyAlignment="1" applyProtection="1">
      <alignment horizontal="center"/>
    </xf>
    <xf numFmtId="0" fontId="7" fillId="9" borderId="39" xfId="0" applyFont="1" applyFill="1" applyBorder="1" applyAlignment="1" applyProtection="1">
      <alignment horizontal="center"/>
    </xf>
    <xf numFmtId="0" fontId="7" fillId="9" borderId="114" xfId="0" applyFont="1" applyFill="1" applyBorder="1" applyAlignment="1" applyProtection="1">
      <alignment horizontal="center"/>
    </xf>
    <xf numFmtId="0" fontId="0" fillId="5" borderId="111" xfId="0" applyFont="1" applyFill="1" applyBorder="1" applyAlignment="1" applyProtection="1">
      <alignment horizontal="left"/>
    </xf>
    <xf numFmtId="0" fontId="0" fillId="7" borderId="26" xfId="0" applyFill="1" applyBorder="1" applyAlignment="1" applyProtection="1"/>
    <xf numFmtId="7" fontId="0" fillId="7" borderId="26" xfId="0" applyNumberFormat="1" applyFill="1" applyBorder="1" applyAlignment="1" applyProtection="1"/>
    <xf numFmtId="0" fontId="0" fillId="7" borderId="6" xfId="0" applyFill="1" applyBorder="1" applyAlignment="1" applyProtection="1"/>
    <xf numFmtId="7" fontId="0" fillId="7" borderId="6" xfId="0" applyNumberFormat="1" applyFill="1" applyBorder="1" applyAlignment="1" applyProtection="1"/>
    <xf numFmtId="0" fontId="0" fillId="7" borderId="97" xfId="0" applyFill="1" applyBorder="1" applyAlignment="1" applyProtection="1"/>
    <xf numFmtId="7" fontId="0" fillId="7" borderId="97" xfId="0" applyNumberFormat="1" applyFill="1" applyBorder="1" applyAlignment="1" applyProtection="1"/>
    <xf numFmtId="0" fontId="6" fillId="2" borderId="91" xfId="0" applyFont="1" applyFill="1" applyBorder="1" applyAlignment="1" applyProtection="1"/>
    <xf numFmtId="0" fontId="7" fillId="2" borderId="92" xfId="0" applyFont="1" applyFill="1" applyBorder="1" applyAlignment="1" applyProtection="1">
      <alignment horizontal="center"/>
    </xf>
    <xf numFmtId="0" fontId="7" fillId="2" borderId="138" xfId="0" applyFont="1" applyFill="1" applyBorder="1" applyAlignment="1" applyProtection="1">
      <alignment horizontal="center"/>
    </xf>
    <xf numFmtId="0" fontId="7" fillId="9" borderId="93" xfId="0" applyFont="1" applyFill="1" applyBorder="1" applyAlignment="1" applyProtection="1">
      <alignment horizontal="center"/>
    </xf>
    <xf numFmtId="0" fontId="7" fillId="2" borderId="43" xfId="0" applyFont="1" applyFill="1" applyBorder="1" applyAlignment="1" applyProtection="1">
      <alignment horizontal="center"/>
    </xf>
    <xf numFmtId="0" fontId="7" fillId="9" borderId="182" xfId="0" applyFont="1" applyFill="1" applyBorder="1" applyAlignment="1" applyProtection="1">
      <alignment horizontal="center"/>
    </xf>
    <xf numFmtId="0" fontId="0" fillId="2" borderId="219" xfId="0" applyFont="1" applyFill="1" applyBorder="1" applyAlignment="1" applyProtection="1">
      <alignment horizontal="left"/>
    </xf>
    <xf numFmtId="0" fontId="13" fillId="4" borderId="220" xfId="0" applyFont="1" applyFill="1" applyBorder="1" applyAlignment="1" applyProtection="1"/>
    <xf numFmtId="7" fontId="0" fillId="4" borderId="222" xfId="0" applyNumberFormat="1" applyFill="1" applyBorder="1" applyAlignment="1" applyProtection="1"/>
    <xf numFmtId="0" fontId="13" fillId="4" borderId="136" xfId="0" applyFont="1" applyFill="1" applyBorder="1" applyAlignment="1" applyProtection="1"/>
    <xf numFmtId="7" fontId="0" fillId="4" borderId="68" xfId="0" applyNumberFormat="1" applyFill="1" applyBorder="1" applyAlignment="1" applyProtection="1"/>
    <xf numFmtId="0" fontId="0" fillId="4" borderId="136" xfId="0" applyFill="1" applyBorder="1" applyAlignment="1" applyProtection="1"/>
    <xf numFmtId="0" fontId="0" fillId="2" borderId="377" xfId="0" applyFill="1" applyBorder="1" applyAlignment="1" applyProtection="1"/>
    <xf numFmtId="0" fontId="0" fillId="4" borderId="378" xfId="0" applyFill="1" applyBorder="1" applyAlignment="1" applyProtection="1"/>
    <xf numFmtId="7" fontId="0" fillId="4" borderId="380" xfId="0" applyNumberFormat="1" applyFill="1" applyBorder="1" applyAlignment="1" applyProtection="1"/>
    <xf numFmtId="0" fontId="13" fillId="2" borderId="71" xfId="0" applyFont="1" applyFill="1" applyBorder="1" applyAlignment="1" applyProtection="1"/>
    <xf numFmtId="0" fontId="13" fillId="4" borderId="135" xfId="0" applyFont="1" applyFill="1" applyBorder="1" applyAlignment="1" applyProtection="1"/>
    <xf numFmtId="7" fontId="0" fillId="4" borderId="122" xfId="0" applyNumberFormat="1" applyFill="1" applyBorder="1" applyAlignment="1" applyProtection="1"/>
    <xf numFmtId="0" fontId="13" fillId="2" borderId="199" xfId="0" applyFont="1" applyFill="1" applyBorder="1" applyAlignment="1" applyProtection="1"/>
    <xf numFmtId="0" fontId="13" fillId="4" borderId="378" xfId="0" applyFont="1" applyFill="1" applyBorder="1" applyAlignment="1" applyProtection="1"/>
    <xf numFmtId="0" fontId="13" fillId="2" borderId="82" xfId="0" applyFont="1" applyFill="1" applyBorder="1" applyAlignment="1" applyProtection="1"/>
    <xf numFmtId="0" fontId="13" fillId="4" borderId="376" xfId="0" applyFont="1" applyFill="1" applyBorder="1" applyAlignment="1" applyProtection="1"/>
    <xf numFmtId="7" fontId="0" fillId="4" borderId="39" xfId="0" applyNumberFormat="1" applyFill="1" applyBorder="1" applyAlignment="1" applyProtection="1"/>
    <xf numFmtId="0" fontId="13" fillId="0" borderId="173" xfId="0" applyFont="1" applyBorder="1" applyAlignment="1" applyProtection="1"/>
    <xf numFmtId="7" fontId="0" fillId="4" borderId="37" xfId="0" applyNumberFormat="1" applyFill="1" applyBorder="1" applyAlignment="1" applyProtection="1"/>
    <xf numFmtId="0" fontId="13" fillId="4" borderId="173" xfId="0" applyFont="1" applyFill="1" applyBorder="1" applyAlignment="1" applyProtection="1"/>
    <xf numFmtId="0" fontId="13" fillId="4" borderId="195" xfId="0" applyFont="1" applyFill="1" applyBorder="1" applyAlignment="1" applyProtection="1"/>
    <xf numFmtId="7" fontId="0" fillId="4" borderId="190" xfId="0" applyNumberFormat="1" applyFill="1" applyBorder="1" applyAlignment="1" applyProtection="1"/>
    <xf numFmtId="0" fontId="0" fillId="2" borderId="82" xfId="0" applyFill="1" applyBorder="1" applyAlignment="1" applyProtection="1"/>
    <xf numFmtId="0" fontId="0" fillId="2" borderId="134" xfId="0" applyFill="1" applyBorder="1" applyAlignment="1" applyProtection="1"/>
    <xf numFmtId="0" fontId="0" fillId="4" borderId="137" xfId="0" applyFill="1" applyBorder="1" applyAlignment="1" applyProtection="1"/>
    <xf numFmtId="7" fontId="0" fillId="4" borderId="132" xfId="0" applyNumberFormat="1" applyFill="1" applyBorder="1" applyAlignment="1" applyProtection="1"/>
    <xf numFmtId="0" fontId="0" fillId="8" borderId="190" xfId="0" applyFill="1" applyBorder="1" applyAlignment="1" applyProtection="1">
      <protection locked="0"/>
    </xf>
    <xf numFmtId="7" fontId="0" fillId="8" borderId="103" xfId="2" applyFont="1" applyFill="1" applyBorder="1" applyAlignment="1" applyProtection="1">
      <protection locked="0"/>
    </xf>
    <xf numFmtId="7" fontId="0" fillId="8" borderId="196" xfId="2" applyFont="1" applyFill="1" applyBorder="1" applyAlignment="1" applyProtection="1">
      <protection locked="0"/>
    </xf>
    <xf numFmtId="0" fontId="26" fillId="2" borderId="0" xfId="0" applyFont="1" applyFill="1" applyBorder="1" applyAlignment="1" applyProtection="1">
      <alignment horizontal="center"/>
    </xf>
    <xf numFmtId="0" fontId="26" fillId="2" borderId="0" xfId="0" applyFont="1" applyFill="1" applyBorder="1" applyAlignment="1" applyProtection="1"/>
    <xf numFmtId="0" fontId="0" fillId="2" borderId="0" xfId="0" applyFont="1" applyFill="1" applyAlignment="1" applyProtection="1">
      <alignment horizontal="center"/>
    </xf>
    <xf numFmtId="0" fontId="2" fillId="2" borderId="0" xfId="0" applyFont="1" applyFill="1" applyBorder="1" applyAlignment="1" applyProtection="1">
      <alignment horizontal="left" vertical="center"/>
    </xf>
    <xf numFmtId="0" fontId="2" fillId="2" borderId="0" xfId="0" applyFont="1" applyFill="1" applyBorder="1" applyAlignment="1" applyProtection="1">
      <alignment horizontal="center"/>
    </xf>
    <xf numFmtId="0" fontId="9" fillId="2" borderId="0" xfId="0" applyFont="1" applyFill="1" applyBorder="1" applyAlignment="1" applyProtection="1"/>
    <xf numFmtId="0" fontId="9" fillId="3" borderId="0" xfId="0" applyFont="1" applyFill="1" applyBorder="1" applyAlignment="1" applyProtection="1"/>
    <xf numFmtId="0" fontId="6" fillId="2" borderId="0" xfId="0" applyFont="1" applyFill="1" applyBorder="1" applyAlignment="1" applyProtection="1"/>
    <xf numFmtId="0" fontId="10" fillId="2" borderId="0" xfId="0" applyFont="1" applyFill="1" applyBorder="1" applyAlignment="1" applyProtection="1"/>
    <xf numFmtId="0" fontId="19" fillId="2" borderId="0" xfId="0" applyFont="1" applyFill="1" applyAlignment="1" applyProtection="1"/>
    <xf numFmtId="0" fontId="19" fillId="2" borderId="0" xfId="0" applyFont="1" applyFill="1" applyAlignment="1" applyProtection="1">
      <alignment horizontal="center"/>
    </xf>
    <xf numFmtId="0" fontId="23" fillId="3" borderId="0" xfId="0" applyFont="1" applyFill="1" applyBorder="1" applyAlignment="1" applyProtection="1"/>
    <xf numFmtId="0" fontId="23" fillId="2" borderId="0" xfId="0" applyFont="1" applyFill="1" applyBorder="1" applyAlignment="1" applyProtection="1">
      <alignment horizontal="left"/>
    </xf>
    <xf numFmtId="0" fontId="23" fillId="2" borderId="0" xfId="0" applyFont="1" applyFill="1" applyBorder="1" applyAlignment="1" applyProtection="1">
      <alignment horizontal="center"/>
    </xf>
    <xf numFmtId="0" fontId="23" fillId="2" borderId="0" xfId="0" applyFont="1" applyFill="1" applyBorder="1" applyAlignment="1" applyProtection="1"/>
    <xf numFmtId="0" fontId="22" fillId="2" borderId="0" xfId="0" applyFont="1" applyFill="1" applyBorder="1" applyAlignment="1" applyProtection="1">
      <alignment horizontal="center"/>
    </xf>
    <xf numFmtId="0" fontId="19" fillId="2" borderId="224" xfId="0" applyFont="1" applyFill="1" applyBorder="1" applyAlignment="1" applyProtection="1">
      <alignment horizontal="left" vertical="center"/>
    </xf>
    <xf numFmtId="164" fontId="19" fillId="2" borderId="225" xfId="0" applyNumberFormat="1" applyFont="1" applyFill="1" applyBorder="1" applyAlignment="1" applyProtection="1">
      <alignment horizontal="center"/>
    </xf>
    <xf numFmtId="2" fontId="19" fillId="2" borderId="225" xfId="0" applyNumberFormat="1" applyFont="1" applyFill="1" applyBorder="1" applyAlignment="1" applyProtection="1"/>
    <xf numFmtId="7" fontId="19" fillId="2" borderId="225" xfId="0" applyNumberFormat="1" applyFont="1" applyFill="1" applyBorder="1" applyAlignment="1" applyProtection="1">
      <alignment horizontal="right"/>
    </xf>
    <xf numFmtId="7" fontId="19" fillId="2" borderId="150" xfId="0" applyNumberFormat="1" applyFont="1" applyFill="1" applyBorder="1" applyAlignment="1" applyProtection="1">
      <alignment horizontal="right"/>
    </xf>
    <xf numFmtId="7" fontId="19" fillId="2" borderId="226" xfId="0" applyNumberFormat="1" applyFont="1" applyFill="1" applyBorder="1" applyAlignment="1" applyProtection="1">
      <alignment horizontal="right"/>
    </xf>
    <xf numFmtId="0" fontId="19" fillId="2" borderId="207" xfId="0" applyFont="1" applyFill="1" applyBorder="1" applyAlignment="1" applyProtection="1">
      <alignment horizontal="left" vertical="center"/>
    </xf>
    <xf numFmtId="1" fontId="19" fillId="2" borderId="8" xfId="0" applyNumberFormat="1" applyFont="1" applyFill="1" applyBorder="1" applyAlignment="1" applyProtection="1">
      <alignment horizontal="center"/>
    </xf>
    <xf numFmtId="7" fontId="19" fillId="2" borderId="8" xfId="0" applyNumberFormat="1" applyFont="1" applyFill="1" applyBorder="1" applyAlignment="1" applyProtection="1">
      <alignment horizontal="right"/>
    </xf>
    <xf numFmtId="7" fontId="19" fillId="2" borderId="49" xfId="0" applyNumberFormat="1" applyFont="1" applyFill="1" applyBorder="1" applyAlignment="1" applyProtection="1">
      <alignment horizontal="right"/>
    </xf>
    <xf numFmtId="0" fontId="19" fillId="2" borderId="115" xfId="0" applyFont="1" applyFill="1" applyBorder="1" applyAlignment="1" applyProtection="1">
      <alignment horizontal="left" vertical="center"/>
    </xf>
    <xf numFmtId="1" fontId="19" fillId="2" borderId="13" xfId="0" applyNumberFormat="1" applyFont="1" applyFill="1" applyBorder="1" applyAlignment="1" applyProtection="1">
      <alignment horizontal="center"/>
    </xf>
    <xf numFmtId="7" fontId="19" fillId="2" borderId="39" xfId="0" applyNumberFormat="1" applyFont="1" applyFill="1" applyBorder="1" applyAlignment="1" applyProtection="1">
      <alignment horizontal="right"/>
    </xf>
    <xf numFmtId="1" fontId="19" fillId="2" borderId="40" xfId="0" applyNumberFormat="1" applyFont="1" applyFill="1" applyBorder="1" applyAlignment="1" applyProtection="1">
      <alignment horizontal="center"/>
    </xf>
    <xf numFmtId="7" fontId="19" fillId="2" borderId="25" xfId="0" applyNumberFormat="1" applyFont="1" applyFill="1" applyBorder="1" applyAlignment="1" applyProtection="1">
      <alignment horizontal="right"/>
    </xf>
    <xf numFmtId="0" fontId="19" fillId="2" borderId="0" xfId="0" applyNumberFormat="1" applyFont="1" applyFill="1" applyBorder="1" applyAlignment="1" applyProtection="1">
      <alignment horizontal="right"/>
    </xf>
    <xf numFmtId="0" fontId="19" fillId="2" borderId="41" xfId="0" applyFont="1" applyFill="1" applyBorder="1" applyAlignment="1" applyProtection="1">
      <alignment horizontal="right" vertical="center"/>
    </xf>
    <xf numFmtId="1" fontId="19" fillId="2" borderId="36" xfId="0" applyNumberFormat="1" applyFont="1" applyFill="1" applyBorder="1" applyAlignment="1" applyProtection="1">
      <alignment horizontal="center"/>
    </xf>
    <xf numFmtId="7" fontId="19" fillId="2" borderId="154" xfId="0" applyNumberFormat="1" applyFont="1" applyFill="1" applyBorder="1" applyAlignment="1" applyProtection="1">
      <alignment horizontal="right"/>
    </xf>
    <xf numFmtId="0" fontId="19" fillId="2" borderId="36" xfId="0" applyNumberFormat="1" applyFont="1" applyFill="1" applyBorder="1" applyAlignment="1" applyProtection="1">
      <alignment horizontal="right"/>
    </xf>
    <xf numFmtId="0" fontId="19" fillId="0" borderId="0" xfId="0" applyFont="1" applyBorder="1" applyAlignment="1" applyProtection="1">
      <alignment horizontal="left" vertical="top" wrapText="1"/>
    </xf>
    <xf numFmtId="0" fontId="19" fillId="2" borderId="34" xfId="0" applyFont="1" applyFill="1" applyBorder="1" applyAlignment="1" applyProtection="1">
      <alignment horizontal="right" vertical="center"/>
    </xf>
    <xf numFmtId="1" fontId="19" fillId="2" borderId="28" xfId="0" applyNumberFormat="1" applyFont="1" applyFill="1" applyBorder="1" applyAlignment="1" applyProtection="1">
      <alignment horizontal="center"/>
    </xf>
    <xf numFmtId="1" fontId="19" fillId="2" borderId="4" xfId="0" applyNumberFormat="1" applyFont="1" applyFill="1" applyBorder="1" applyAlignment="1" applyProtection="1">
      <alignment horizontal="center"/>
    </xf>
    <xf numFmtId="7" fontId="19" fillId="2" borderId="7" xfId="0" applyNumberFormat="1" applyFont="1" applyFill="1" applyBorder="1" applyAlignment="1" applyProtection="1">
      <alignment horizontal="right"/>
    </xf>
    <xf numFmtId="0" fontId="19" fillId="2" borderId="4" xfId="0" applyNumberFormat="1" applyFont="1" applyFill="1" applyBorder="1" applyAlignment="1" applyProtection="1">
      <alignment horizontal="right"/>
    </xf>
    <xf numFmtId="0" fontId="19" fillId="2" borderId="207" xfId="0" applyFont="1" applyFill="1" applyBorder="1" applyAlignment="1" applyProtection="1">
      <alignment horizontal="right" vertical="center"/>
    </xf>
    <xf numFmtId="7" fontId="19" fillId="2" borderId="19" xfId="0" applyNumberFormat="1" applyFont="1" applyFill="1" applyBorder="1" applyAlignment="1" applyProtection="1">
      <alignment horizontal="right"/>
    </xf>
    <xf numFmtId="0" fontId="19" fillId="2" borderId="13" xfId="0" applyNumberFormat="1" applyFont="1" applyFill="1" applyBorder="1" applyAlignment="1" applyProtection="1">
      <alignment horizontal="right"/>
    </xf>
    <xf numFmtId="0" fontId="19" fillId="2" borderId="9" xfId="0" applyNumberFormat="1" applyFont="1" applyFill="1" applyBorder="1" applyAlignment="1" applyProtection="1"/>
    <xf numFmtId="0" fontId="19" fillId="2" borderId="18" xfId="0" applyFont="1" applyFill="1" applyBorder="1" applyAlignment="1" applyProtection="1"/>
    <xf numFmtId="0" fontId="19" fillId="2" borderId="16" xfId="0" applyNumberFormat="1" applyFont="1" applyFill="1" applyBorder="1" applyAlignment="1" applyProtection="1"/>
    <xf numFmtId="7" fontId="19" fillId="2" borderId="46" xfId="0" applyNumberFormat="1" applyFont="1" applyFill="1" applyBorder="1" applyAlignment="1" applyProtection="1">
      <alignment horizontal="right"/>
    </xf>
    <xf numFmtId="0" fontId="19" fillId="2" borderId="10" xfId="0" applyNumberFormat="1" applyFont="1" applyFill="1" applyBorder="1" applyAlignment="1" applyProtection="1"/>
    <xf numFmtId="1" fontId="19" fillId="2" borderId="19" xfId="0" applyNumberFormat="1" applyFont="1" applyFill="1" applyBorder="1" applyAlignment="1" applyProtection="1"/>
    <xf numFmtId="0" fontId="19" fillId="2" borderId="5" xfId="0" applyFont="1" applyFill="1" applyBorder="1" applyAlignment="1" applyProtection="1"/>
    <xf numFmtId="0" fontId="19" fillId="2" borderId="14" xfId="0" applyNumberFormat="1" applyFont="1" applyFill="1" applyBorder="1" applyAlignment="1" applyProtection="1"/>
    <xf numFmtId="1" fontId="19" fillId="2" borderId="23" xfId="0" applyNumberFormat="1" applyFont="1" applyFill="1" applyBorder="1" applyAlignment="1" applyProtection="1"/>
    <xf numFmtId="0" fontId="19" fillId="2" borderId="17" xfId="0" applyNumberFormat="1" applyFont="1" applyFill="1" applyBorder="1" applyAlignment="1" applyProtection="1"/>
    <xf numFmtId="0" fontId="19" fillId="2" borderId="0" xfId="0" applyFont="1" applyFill="1" applyBorder="1" applyAlignment="1" applyProtection="1"/>
    <xf numFmtId="7" fontId="19" fillId="2" borderId="148" xfId="0" applyNumberFormat="1" applyFont="1" applyFill="1" applyBorder="1" applyAlignment="1" applyProtection="1">
      <alignment horizontal="right"/>
    </xf>
    <xf numFmtId="0" fontId="19" fillId="2" borderId="37" xfId="0" applyNumberFormat="1" applyFont="1" applyFill="1" applyBorder="1" applyAlignment="1" applyProtection="1">
      <alignment horizontal="right"/>
    </xf>
    <xf numFmtId="0" fontId="21" fillId="2" borderId="0" xfId="0" applyNumberFormat="1" applyFont="1" applyFill="1" applyBorder="1" applyAlignment="1" applyProtection="1">
      <alignment vertical="top" wrapText="1"/>
    </xf>
    <xf numFmtId="2" fontId="19" fillId="2" borderId="8" xfId="0" applyNumberFormat="1" applyFont="1" applyFill="1" applyBorder="1" applyAlignment="1" applyProtection="1">
      <alignment horizontal="center"/>
    </xf>
    <xf numFmtId="1" fontId="19" fillId="2" borderId="37" xfId="0" applyNumberFormat="1" applyFont="1" applyFill="1" applyBorder="1" applyAlignment="1" applyProtection="1">
      <alignment horizontal="right"/>
    </xf>
    <xf numFmtId="165" fontId="19" fillId="2" borderId="8" xfId="0" applyNumberFormat="1" applyFont="1" applyFill="1" applyBorder="1" applyAlignment="1" applyProtection="1">
      <alignment horizontal="center"/>
    </xf>
    <xf numFmtId="0" fontId="14" fillId="2" borderId="0" xfId="0" applyFont="1" applyFill="1" applyBorder="1" applyAlignment="1" applyProtection="1">
      <alignment horizontal="left" vertical="center"/>
    </xf>
    <xf numFmtId="0" fontId="21" fillId="2" borderId="0" xfId="0" applyFont="1" applyFill="1" applyBorder="1" applyAlignment="1" applyProtection="1">
      <alignment horizontal="left" vertical="center"/>
    </xf>
    <xf numFmtId="164" fontId="19" fillId="2" borderId="13" xfId="0" applyNumberFormat="1" applyFont="1" applyFill="1" applyBorder="1" applyAlignment="1" applyProtection="1">
      <alignment horizontal="center"/>
    </xf>
    <xf numFmtId="7" fontId="19" fillId="2" borderId="13" xfId="0" applyNumberFormat="1" applyFont="1" applyFill="1" applyBorder="1" applyAlignment="1" applyProtection="1">
      <alignment horizontal="right"/>
    </xf>
    <xf numFmtId="0" fontId="19" fillId="2" borderId="190" xfId="0" applyNumberFormat="1" applyFont="1" applyFill="1" applyBorder="1" applyAlignment="1" applyProtection="1">
      <alignment horizontal="right"/>
    </xf>
    <xf numFmtId="0" fontId="23" fillId="0" borderId="29" xfId="0" applyFont="1" applyBorder="1" applyAlignment="1" applyProtection="1"/>
    <xf numFmtId="0" fontId="23" fillId="0" borderId="30" xfId="0" applyFont="1" applyBorder="1" applyAlignment="1" applyProtection="1"/>
    <xf numFmtId="0" fontId="19" fillId="0" borderId="30" xfId="0" applyFont="1" applyBorder="1" applyAlignment="1" applyProtection="1"/>
    <xf numFmtId="167" fontId="23" fillId="0" borderId="30" xfId="0" applyNumberFormat="1" applyFont="1" applyBorder="1" applyAlignment="1" applyProtection="1"/>
    <xf numFmtId="167" fontId="23" fillId="0" borderId="49" xfId="0" applyNumberFormat="1" applyFont="1" applyBorder="1" applyAlignment="1" applyProtection="1"/>
    <xf numFmtId="0" fontId="19" fillId="2" borderId="34" xfId="0" applyFont="1" applyFill="1" applyBorder="1" applyAlignment="1" applyProtection="1">
      <alignment horizontal="left" vertical="center"/>
    </xf>
    <xf numFmtId="164" fontId="19" fillId="2" borderId="4" xfId="0" applyNumberFormat="1" applyFont="1" applyFill="1" applyBorder="1" applyAlignment="1" applyProtection="1">
      <alignment horizontal="center"/>
    </xf>
    <xf numFmtId="167" fontId="19" fillId="2" borderId="4" xfId="0" applyNumberFormat="1" applyFont="1" applyFill="1" applyBorder="1" applyAlignment="1" applyProtection="1">
      <alignment horizontal="right"/>
    </xf>
    <xf numFmtId="167" fontId="19" fillId="2" borderId="49" xfId="0" applyNumberFormat="1" applyFont="1" applyFill="1" applyBorder="1" applyAlignment="1" applyProtection="1">
      <alignment horizontal="right"/>
    </xf>
    <xf numFmtId="164" fontId="19" fillId="3" borderId="8" xfId="0" applyNumberFormat="1" applyFont="1" applyFill="1" applyBorder="1" applyAlignment="1" applyProtection="1">
      <alignment horizontal="center"/>
    </xf>
    <xf numFmtId="1" fontId="19" fillId="3" borderId="8" xfId="0" applyNumberFormat="1" applyFont="1" applyFill="1" applyBorder="1" applyAlignment="1" applyProtection="1">
      <alignment horizontal="center"/>
    </xf>
    <xf numFmtId="167" fontId="19" fillId="3" borderId="8" xfId="0" applyNumberFormat="1" applyFont="1" applyFill="1" applyBorder="1" applyAlignment="1" applyProtection="1">
      <alignment horizontal="right"/>
    </xf>
    <xf numFmtId="167" fontId="19" fillId="3" borderId="49" xfId="0" applyNumberFormat="1" applyFont="1" applyFill="1" applyBorder="1" applyAlignment="1" applyProtection="1">
      <alignment horizontal="right"/>
    </xf>
    <xf numFmtId="0" fontId="19" fillId="0" borderId="207" xfId="0" applyFont="1" applyFill="1" applyBorder="1" applyAlignment="1" applyProtection="1">
      <alignment horizontal="left" vertical="center"/>
    </xf>
    <xf numFmtId="167" fontId="19" fillId="2" borderId="8" xfId="0" applyNumberFormat="1" applyFont="1" applyFill="1" applyBorder="1" applyAlignment="1" applyProtection="1">
      <alignment horizontal="right"/>
    </xf>
    <xf numFmtId="167" fontId="19" fillId="2" borderId="13" xfId="0" applyNumberFormat="1" applyFont="1" applyFill="1" applyBorder="1" applyAlignment="1" applyProtection="1">
      <alignment horizontal="right"/>
    </xf>
    <xf numFmtId="0" fontId="6" fillId="2" borderId="0" xfId="0" applyFont="1" applyFill="1" applyBorder="1" applyAlignment="1" applyProtection="1">
      <alignment horizontal="left" vertical="center"/>
    </xf>
    <xf numFmtId="0" fontId="19" fillId="0" borderId="0" xfId="0" applyFont="1" applyBorder="1" applyAlignment="1" applyProtection="1">
      <alignment vertical="top" wrapText="1"/>
    </xf>
    <xf numFmtId="0" fontId="23" fillId="2" borderId="34" xfId="0" applyFont="1" applyFill="1" applyBorder="1" applyAlignment="1" applyProtection="1">
      <alignment horizontal="left" vertical="center"/>
    </xf>
    <xf numFmtId="1" fontId="23" fillId="2" borderId="4" xfId="0" applyNumberFormat="1" applyFont="1" applyFill="1" applyBorder="1" applyAlignment="1" applyProtection="1">
      <alignment horizontal="center"/>
    </xf>
    <xf numFmtId="1" fontId="23" fillId="2" borderId="49" xfId="0" applyNumberFormat="1" applyFont="1" applyFill="1" applyBorder="1" applyAlignment="1" applyProtection="1">
      <alignment horizontal="center"/>
    </xf>
    <xf numFmtId="1" fontId="19" fillId="2" borderId="49" xfId="0" applyNumberFormat="1" applyFont="1" applyFill="1" applyBorder="1" applyAlignment="1" applyProtection="1">
      <alignment horizontal="center"/>
    </xf>
    <xf numFmtId="2" fontId="19" fillId="2" borderId="13" xfId="0" applyNumberFormat="1" applyFont="1" applyFill="1" applyBorder="1" applyAlignment="1" applyProtection="1">
      <alignment horizontal="center"/>
    </xf>
    <xf numFmtId="7" fontId="19" fillId="2" borderId="13" xfId="0" applyNumberFormat="1" applyFont="1" applyFill="1" applyBorder="1" applyAlignment="1" applyProtection="1">
      <alignment horizontal="center"/>
    </xf>
    <xf numFmtId="7" fontId="19" fillId="2" borderId="49" xfId="0" applyNumberFormat="1" applyFont="1" applyFill="1" applyBorder="1" applyAlignment="1" applyProtection="1">
      <alignment horizontal="center"/>
    </xf>
    <xf numFmtId="0" fontId="6" fillId="2" borderId="0" xfId="0" applyFont="1" applyFill="1" applyBorder="1" applyAlignment="1" applyProtection="1">
      <alignment vertical="center"/>
    </xf>
    <xf numFmtId="165" fontId="0" fillId="2" borderId="0" xfId="0" applyNumberFormat="1" applyFill="1" applyAlignment="1" applyProtection="1"/>
    <xf numFmtId="166" fontId="23" fillId="0" borderId="30" xfId="0" applyNumberFormat="1" applyFont="1" applyBorder="1" applyAlignment="1" applyProtection="1">
      <alignment horizontal="center"/>
    </xf>
    <xf numFmtId="166" fontId="23" fillId="0" borderId="31" xfId="0" applyNumberFormat="1" applyFont="1" applyBorder="1" applyAlignment="1" applyProtection="1">
      <alignment horizontal="center"/>
    </xf>
    <xf numFmtId="166" fontId="23" fillId="0" borderId="49" xfId="0" applyNumberFormat="1" applyFont="1" applyBorder="1" applyAlignment="1" applyProtection="1">
      <alignment horizontal="center"/>
    </xf>
    <xf numFmtId="166" fontId="23" fillId="0" borderId="189" xfId="0" applyNumberFormat="1" applyFont="1" applyBorder="1" applyAlignment="1" applyProtection="1">
      <alignment horizontal="center"/>
    </xf>
    <xf numFmtId="0" fontId="19" fillId="2" borderId="0" xfId="0" applyNumberFormat="1" applyFont="1" applyFill="1" applyBorder="1" applyAlignment="1" applyProtection="1">
      <alignment vertical="top" wrapText="1"/>
    </xf>
    <xf numFmtId="1" fontId="22" fillId="2" borderId="34" xfId="0" applyNumberFormat="1" applyFont="1" applyFill="1" applyBorder="1" applyAlignment="1" applyProtection="1">
      <alignment horizontal="left" vertical="center"/>
    </xf>
    <xf numFmtId="7" fontId="19" fillId="2" borderId="251" xfId="0" applyNumberFormat="1" applyFont="1" applyFill="1" applyBorder="1" applyAlignment="1" applyProtection="1">
      <alignment horizontal="right" vertical="center"/>
    </xf>
    <xf numFmtId="0" fontId="19" fillId="2" borderId="54" xfId="0" applyNumberFormat="1" applyFont="1" applyFill="1" applyBorder="1" applyAlignment="1" applyProtection="1">
      <alignment horizontal="left" vertical="center"/>
    </xf>
    <xf numFmtId="7" fontId="19" fillId="2" borderId="249" xfId="0" applyNumberFormat="1" applyFont="1" applyFill="1" applyBorder="1" applyAlignment="1" applyProtection="1">
      <alignment horizontal="right" vertical="center"/>
    </xf>
    <xf numFmtId="0" fontId="0" fillId="0" borderId="41" xfId="0" applyBorder="1" applyAlignment="1" applyProtection="1">
      <alignment horizontal="left" vertical="center"/>
    </xf>
    <xf numFmtId="0" fontId="0" fillId="0" borderId="36" xfId="0" applyBorder="1" applyAlignment="1" applyProtection="1"/>
    <xf numFmtId="7" fontId="19" fillId="2" borderId="51" xfId="0" applyNumberFormat="1" applyFont="1" applyFill="1" applyBorder="1" applyAlignment="1" applyProtection="1">
      <alignment horizontal="right" vertical="center"/>
    </xf>
    <xf numFmtId="0" fontId="19" fillId="2" borderId="227" xfId="0" applyFont="1" applyFill="1" applyBorder="1" applyAlignment="1" applyProtection="1">
      <alignment horizontal="left" vertical="center"/>
    </xf>
    <xf numFmtId="1" fontId="19" fillId="2" borderId="33" xfId="0" applyNumberFormat="1" applyFont="1" applyFill="1" applyBorder="1" applyAlignment="1" applyProtection="1">
      <alignment horizontal="center"/>
    </xf>
    <xf numFmtId="7" fontId="19" fillId="2" borderId="250" xfId="0" applyNumberFormat="1" applyFont="1" applyFill="1" applyBorder="1" applyAlignment="1" applyProtection="1">
      <alignment horizontal="right" vertical="center"/>
    </xf>
    <xf numFmtId="0" fontId="0" fillId="0" borderId="54" xfId="0" applyBorder="1" applyAlignment="1" applyProtection="1"/>
    <xf numFmtId="7" fontId="19" fillId="2" borderId="39" xfId="0" applyNumberFormat="1" applyFont="1" applyFill="1" applyBorder="1" applyAlignment="1" applyProtection="1">
      <alignment horizontal="right" vertical="center"/>
    </xf>
    <xf numFmtId="1" fontId="22" fillId="2" borderId="110" xfId="0" applyNumberFormat="1" applyFont="1" applyFill="1" applyBorder="1" applyAlignment="1" applyProtection="1">
      <alignment horizontal="left" vertical="center"/>
    </xf>
    <xf numFmtId="1" fontId="22" fillId="2" borderId="81" xfId="0" applyNumberFormat="1" applyFont="1" applyFill="1" applyBorder="1" applyAlignment="1" applyProtection="1">
      <alignment horizontal="center"/>
    </xf>
    <xf numFmtId="7" fontId="22" fillId="2" borderId="80" xfId="0" applyNumberFormat="1" applyFont="1" applyFill="1" applyBorder="1" applyAlignment="1" applyProtection="1">
      <alignment horizontal="center" vertical="center"/>
    </xf>
    <xf numFmtId="7" fontId="19" fillId="2" borderId="49" xfId="0" applyNumberFormat="1" applyFont="1" applyFill="1" applyBorder="1" applyAlignment="1" applyProtection="1">
      <alignment horizontal="right" vertical="center"/>
    </xf>
    <xf numFmtId="1" fontId="22" fillId="2" borderId="116" xfId="0" applyNumberFormat="1" applyFont="1" applyFill="1" applyBorder="1" applyAlignment="1" applyProtection="1">
      <alignment horizontal="left" vertical="center"/>
    </xf>
    <xf numFmtId="1" fontId="22" fillId="2" borderId="85" xfId="0" applyNumberFormat="1" applyFont="1" applyFill="1" applyBorder="1" applyAlignment="1" applyProtection="1">
      <alignment horizontal="center"/>
    </xf>
    <xf numFmtId="1" fontId="22" fillId="2" borderId="86" xfId="0" applyNumberFormat="1" applyFont="1" applyFill="1" applyBorder="1" applyAlignment="1" applyProtection="1">
      <alignment horizontal="center"/>
    </xf>
    <xf numFmtId="1" fontId="22" fillId="2" borderId="87" xfId="0" applyNumberFormat="1" applyFont="1" applyFill="1" applyBorder="1" applyAlignment="1" applyProtection="1">
      <alignment horizontal="center" vertical="center"/>
    </xf>
    <xf numFmtId="7" fontId="19" fillId="2" borderId="38" xfId="0" applyNumberFormat="1" applyFont="1" applyFill="1" applyBorder="1" applyAlignment="1" applyProtection="1">
      <alignment horizontal="right" vertical="center"/>
    </xf>
    <xf numFmtId="0" fontId="0" fillId="2" borderId="0" xfId="0" applyFont="1" applyFill="1" applyAlignment="1" applyProtection="1">
      <alignment horizontal="left" vertical="center"/>
    </xf>
    <xf numFmtId="0" fontId="0" fillId="3" borderId="0" xfId="0" applyFont="1" applyFill="1" applyAlignment="1" applyProtection="1">
      <alignment horizontal="left" vertical="center"/>
    </xf>
    <xf numFmtId="0" fontId="10" fillId="2" borderId="79" xfId="0" applyFont="1" applyFill="1" applyBorder="1" applyAlignment="1" applyProtection="1">
      <alignment horizontal="left" vertical="top" wrapText="1"/>
    </xf>
    <xf numFmtId="0" fontId="19" fillId="0" borderId="0" xfId="0" applyFont="1" applyAlignment="1" applyProtection="1"/>
    <xf numFmtId="0" fontId="0" fillId="0" borderId="0" xfId="0" applyFont="1" applyAlignment="1" applyProtection="1">
      <alignment horizontal="left" vertical="center"/>
    </xf>
    <xf numFmtId="0" fontId="2" fillId="2" borderId="0" xfId="0" applyFont="1" applyFill="1" applyBorder="1" applyAlignment="1" applyProtection="1">
      <alignment horizontal="left"/>
    </xf>
    <xf numFmtId="7" fontId="19" fillId="2" borderId="225" xfId="2" applyFont="1" applyFill="1" applyBorder="1" applyAlignment="1" applyProtection="1">
      <alignment horizontal="right"/>
    </xf>
    <xf numFmtId="7" fontId="19" fillId="2" borderId="150" xfId="2" applyFont="1" applyFill="1" applyBorder="1" applyAlignment="1" applyProtection="1">
      <alignment horizontal="right"/>
    </xf>
    <xf numFmtId="168" fontId="19" fillId="2" borderId="49" xfId="0" applyNumberFormat="1" applyFont="1" applyFill="1" applyBorder="1" applyAlignment="1" applyProtection="1">
      <alignment horizontal="right"/>
    </xf>
    <xf numFmtId="0" fontId="10" fillId="3" borderId="0" xfId="0" applyFont="1" applyFill="1" applyBorder="1" applyAlignment="1" applyProtection="1">
      <alignment horizontal="right"/>
    </xf>
    <xf numFmtId="7" fontId="19" fillId="2" borderId="107" xfId="2" applyFont="1" applyFill="1" applyBorder="1" applyAlignment="1" applyProtection="1">
      <alignment horizontal="right"/>
    </xf>
    <xf numFmtId="7" fontId="22" fillId="0" borderId="32" xfId="2" applyNumberFormat="1" applyFont="1" applyBorder="1" applyAlignment="1" applyProtection="1"/>
    <xf numFmtId="0" fontId="0" fillId="0" borderId="0" xfId="0" applyAlignment="1" applyProtection="1">
      <alignment vertical="top" wrapText="1"/>
    </xf>
    <xf numFmtId="1" fontId="19" fillId="2" borderId="34" xfId="0" applyNumberFormat="1" applyFont="1" applyFill="1" applyBorder="1" applyAlignment="1" applyProtection="1">
      <alignment horizontal="left" vertical="center"/>
    </xf>
    <xf numFmtId="7" fontId="19" fillId="2" borderId="252" xfId="0" applyNumberFormat="1" applyFont="1" applyFill="1" applyBorder="1" applyAlignment="1" applyProtection="1">
      <alignment horizontal="right" vertical="center"/>
    </xf>
    <xf numFmtId="0" fontId="0" fillId="0" borderId="49" xfId="0" applyBorder="1" applyAlignment="1" applyProtection="1"/>
    <xf numFmtId="0" fontId="19" fillId="2" borderId="77" xfId="0" applyFont="1" applyFill="1" applyBorder="1" applyAlignment="1" applyProtection="1">
      <alignment horizontal="left" vertical="center"/>
    </xf>
    <xf numFmtId="1" fontId="19" fillId="2" borderId="15" xfId="0" applyNumberFormat="1" applyFont="1" applyFill="1" applyBorder="1" applyAlignment="1" applyProtection="1">
      <alignment horizontal="center"/>
    </xf>
    <xf numFmtId="7" fontId="19" fillId="2" borderId="253" xfId="0" applyNumberFormat="1" applyFont="1" applyFill="1" applyBorder="1" applyAlignment="1" applyProtection="1">
      <alignment horizontal="right" vertical="center"/>
    </xf>
    <xf numFmtId="7" fontId="19" fillId="2" borderId="4" xfId="0" applyNumberFormat="1" applyFont="1" applyFill="1" applyBorder="1" applyAlignment="1" applyProtection="1">
      <alignment horizontal="right" vertical="center"/>
    </xf>
    <xf numFmtId="7" fontId="19" fillId="2" borderId="228" xfId="0" applyNumberFormat="1" applyFont="1" applyFill="1" applyBorder="1" applyAlignment="1" applyProtection="1">
      <alignment horizontal="right" vertical="center"/>
    </xf>
    <xf numFmtId="1" fontId="10" fillId="3" borderId="0" xfId="0" applyNumberFormat="1" applyFont="1" applyFill="1" applyBorder="1" applyAlignment="1" applyProtection="1">
      <alignment horizontal="center"/>
    </xf>
    <xf numFmtId="0" fontId="0" fillId="0" borderId="0" xfId="0" applyAlignment="1" applyProtection="1">
      <alignment horizontal="left" vertical="top" wrapText="1"/>
    </xf>
    <xf numFmtId="0" fontId="10" fillId="2" borderId="0" xfId="0" applyFont="1" applyFill="1" applyBorder="1" applyAlignment="1" applyProtection="1">
      <alignment horizontal="left" vertical="top" wrapText="1"/>
    </xf>
    <xf numFmtId="0" fontId="6" fillId="3" borderId="0" xfId="0" applyFont="1" applyFill="1" applyBorder="1" applyAlignment="1" applyProtection="1"/>
    <xf numFmtId="7" fontId="19" fillId="2" borderId="229" xfId="0" applyNumberFormat="1" applyFont="1" applyFill="1" applyBorder="1" applyAlignment="1" applyProtection="1">
      <alignment horizontal="right"/>
    </xf>
    <xf numFmtId="0" fontId="19" fillId="2" borderId="8" xfId="0" applyNumberFormat="1" applyFont="1" applyFill="1" applyBorder="1" applyAlignment="1" applyProtection="1">
      <alignment horizontal="right"/>
    </xf>
    <xf numFmtId="1" fontId="19" fillId="2" borderId="13" xfId="0" applyNumberFormat="1" applyFont="1" applyFill="1" applyBorder="1" applyAlignment="1" applyProtection="1">
      <alignment horizontal="right"/>
    </xf>
    <xf numFmtId="0" fontId="19" fillId="2" borderId="0" xfId="0" applyFont="1" applyFill="1" applyBorder="1" applyAlignment="1" applyProtection="1">
      <alignment horizontal="left" vertical="center"/>
    </xf>
    <xf numFmtId="0" fontId="19" fillId="0" borderId="0" xfId="0" applyFont="1" applyAlignment="1" applyProtection="1">
      <alignment horizontal="left" vertical="top" wrapText="1"/>
    </xf>
    <xf numFmtId="0" fontId="19" fillId="2" borderId="0" xfId="0" applyNumberFormat="1" applyFont="1" applyFill="1" applyBorder="1" applyAlignment="1" applyProtection="1">
      <alignment horizontal="left" vertical="center" wrapText="1"/>
    </xf>
    <xf numFmtId="0" fontId="19" fillId="2" borderId="19" xfId="0" applyNumberFormat="1" applyFont="1" applyFill="1" applyBorder="1" applyAlignment="1" applyProtection="1">
      <alignment horizontal="right"/>
    </xf>
    <xf numFmtId="0" fontId="19" fillId="2" borderId="244" xfId="0" applyNumberFormat="1" applyFont="1" applyFill="1" applyBorder="1" applyAlignment="1" applyProtection="1">
      <alignment horizontal="right"/>
    </xf>
    <xf numFmtId="167" fontId="22" fillId="0" borderId="31" xfId="0" applyNumberFormat="1" applyFont="1" applyBorder="1" applyAlignment="1" applyProtection="1"/>
    <xf numFmtId="167" fontId="19" fillId="2" borderId="7" xfId="0" applyNumberFormat="1" applyFont="1" applyFill="1" applyBorder="1" applyAlignment="1" applyProtection="1">
      <alignment horizontal="right"/>
    </xf>
    <xf numFmtId="167" fontId="19" fillId="3" borderId="19" xfId="0" applyNumberFormat="1" applyFont="1" applyFill="1" applyBorder="1" applyAlignment="1" applyProtection="1">
      <alignment horizontal="right"/>
    </xf>
    <xf numFmtId="167" fontId="19" fillId="2" borderId="19" xfId="0" applyNumberFormat="1" applyFont="1" applyFill="1" applyBorder="1" applyAlignment="1" applyProtection="1">
      <alignment horizontal="right"/>
    </xf>
    <xf numFmtId="167" fontId="19" fillId="2" borderId="25" xfId="0" applyNumberFormat="1" applyFont="1" applyFill="1" applyBorder="1" applyAlignment="1" applyProtection="1">
      <alignment horizontal="right"/>
    </xf>
    <xf numFmtId="1" fontId="23" fillId="2" borderId="7" xfId="0" applyNumberFormat="1" applyFont="1" applyFill="1" applyBorder="1" applyAlignment="1" applyProtection="1">
      <alignment horizontal="center"/>
    </xf>
    <xf numFmtId="166" fontId="22" fillId="0" borderId="30" xfId="0" applyNumberFormat="1" applyFont="1" applyBorder="1" applyAlignment="1" applyProtection="1">
      <alignment horizontal="center"/>
    </xf>
    <xf numFmtId="166" fontId="22" fillId="0" borderId="31" xfId="0" applyNumberFormat="1" applyFont="1" applyBorder="1" applyAlignment="1" applyProtection="1">
      <alignment horizontal="center"/>
    </xf>
    <xf numFmtId="7" fontId="19" fillId="2" borderId="254" xfId="0" applyNumberFormat="1" applyFont="1" applyFill="1" applyBorder="1" applyAlignment="1" applyProtection="1">
      <alignment horizontal="right" vertical="center"/>
    </xf>
    <xf numFmtId="1" fontId="19" fillId="2" borderId="54" xfId="0" applyNumberFormat="1" applyFont="1" applyFill="1" applyBorder="1" applyAlignment="1" applyProtection="1">
      <alignment horizontal="left" vertical="center"/>
    </xf>
    <xf numFmtId="0" fontId="19" fillId="2" borderId="0" xfId="0" applyFont="1" applyFill="1" applyBorder="1" applyAlignment="1" applyProtection="1">
      <alignment horizontal="center"/>
    </xf>
    <xf numFmtId="7" fontId="19" fillId="2" borderId="256" xfId="0" applyNumberFormat="1" applyFont="1" applyFill="1" applyBorder="1" applyAlignment="1" applyProtection="1">
      <alignment horizontal="right" vertical="center"/>
    </xf>
    <xf numFmtId="0" fontId="0" fillId="0" borderId="41" xfId="0" applyBorder="1" applyAlignment="1" applyProtection="1"/>
    <xf numFmtId="7" fontId="19" fillId="2" borderId="37" xfId="0" applyNumberFormat="1" applyFont="1" applyFill="1" applyBorder="1" applyAlignment="1" applyProtection="1">
      <alignment horizontal="right" vertical="center"/>
    </xf>
    <xf numFmtId="0" fontId="19" fillId="2" borderId="209" xfId="0" applyFont="1" applyFill="1" applyBorder="1" applyAlignment="1" applyProtection="1">
      <alignment horizontal="left" vertical="center"/>
    </xf>
    <xf numFmtId="1" fontId="19" fillId="2" borderId="153" xfId="0" applyNumberFormat="1" applyFont="1" applyFill="1" applyBorder="1" applyAlignment="1" applyProtection="1">
      <alignment horizontal="center"/>
    </xf>
    <xf numFmtId="7" fontId="19" fillId="2" borderId="257" xfId="0" applyNumberFormat="1" applyFont="1" applyFill="1" applyBorder="1" applyAlignment="1" applyProtection="1">
      <alignment horizontal="right" vertical="center"/>
    </xf>
    <xf numFmtId="7" fontId="19" fillId="2" borderId="7" xfId="0" applyNumberFormat="1" applyFont="1" applyFill="1" applyBorder="1" applyAlignment="1" applyProtection="1">
      <alignment horizontal="right" vertical="center"/>
    </xf>
    <xf numFmtId="0" fontId="19" fillId="2" borderId="0" xfId="0" applyNumberFormat="1" applyFont="1" applyFill="1" applyBorder="1" applyAlignment="1" applyProtection="1"/>
    <xf numFmtId="167" fontId="23" fillId="0" borderId="31" xfId="0" applyNumberFormat="1" applyFont="1" applyBorder="1" applyAlignment="1" applyProtection="1"/>
    <xf numFmtId="0" fontId="10" fillId="0" borderId="0" xfId="0" applyFont="1" applyBorder="1" applyAlignment="1" applyProtection="1">
      <alignment horizontal="left" vertical="top" wrapText="1"/>
    </xf>
    <xf numFmtId="166" fontId="22" fillId="0" borderId="189" xfId="0" applyNumberFormat="1" applyFont="1" applyBorder="1" applyAlignment="1" applyProtection="1">
      <alignment horizontal="center"/>
    </xf>
    <xf numFmtId="1" fontId="22" fillId="2" borderId="8" xfId="0" applyNumberFormat="1" applyFont="1" applyFill="1" applyBorder="1" applyAlignment="1" applyProtection="1">
      <alignment horizontal="center"/>
    </xf>
    <xf numFmtId="7" fontId="19" fillId="2" borderId="135" xfId="0" applyNumberFormat="1" applyFont="1" applyFill="1" applyBorder="1" applyAlignment="1" applyProtection="1">
      <alignment horizontal="right" vertical="center"/>
    </xf>
    <xf numFmtId="7" fontId="19" fillId="2" borderId="258" xfId="0" applyNumberFormat="1" applyFont="1" applyFill="1" applyBorder="1" applyAlignment="1" applyProtection="1">
      <alignment horizontal="right" vertical="center"/>
    </xf>
    <xf numFmtId="1" fontId="0" fillId="2" borderId="0" xfId="0" applyNumberFormat="1" applyFont="1" applyFill="1" applyAlignment="1" applyProtection="1">
      <alignment horizontal="center"/>
    </xf>
    <xf numFmtId="7" fontId="0" fillId="2" borderId="0" xfId="0" applyNumberFormat="1" applyFill="1" applyAlignment="1" applyProtection="1"/>
    <xf numFmtId="0" fontId="21" fillId="0" borderId="0" xfId="0" applyFont="1" applyAlignment="1" applyProtection="1">
      <alignment wrapText="1"/>
    </xf>
    <xf numFmtId="0" fontId="19" fillId="2" borderId="169" xfId="0" applyFont="1" applyFill="1" applyBorder="1" applyAlignment="1" applyProtection="1">
      <alignment horizontal="left" vertical="center"/>
    </xf>
    <xf numFmtId="1" fontId="19" fillId="2" borderId="230" xfId="0" applyNumberFormat="1" applyFont="1" applyFill="1" applyBorder="1" applyAlignment="1" applyProtection="1">
      <alignment horizontal="center"/>
    </xf>
    <xf numFmtId="7" fontId="19" fillId="2" borderId="231" xfId="0" applyNumberFormat="1" applyFont="1" applyFill="1" applyBorder="1" applyAlignment="1" applyProtection="1">
      <alignment horizontal="right"/>
    </xf>
    <xf numFmtId="0" fontId="19" fillId="2" borderId="169" xfId="0" applyFont="1" applyFill="1" applyBorder="1" applyAlignment="1" applyProtection="1">
      <alignment horizontal="right" vertical="center"/>
    </xf>
    <xf numFmtId="0" fontId="19" fillId="2" borderId="230" xfId="0" applyNumberFormat="1" applyFont="1" applyFill="1" applyBorder="1" applyAlignment="1" applyProtection="1">
      <alignment horizontal="right"/>
    </xf>
    <xf numFmtId="1" fontId="19" fillId="2" borderId="233" xfId="0" applyNumberFormat="1" applyFont="1" applyFill="1" applyBorder="1" applyAlignment="1" applyProtection="1">
      <alignment horizontal="right"/>
    </xf>
    <xf numFmtId="7" fontId="19" fillId="2" borderId="234" xfId="0" applyNumberFormat="1" applyFont="1" applyFill="1" applyBorder="1" applyAlignment="1" applyProtection="1">
      <alignment horizontal="right"/>
    </xf>
    <xf numFmtId="7" fontId="19" fillId="2" borderId="230" xfId="0" applyNumberFormat="1" applyFont="1" applyFill="1" applyBorder="1" applyAlignment="1" applyProtection="1">
      <alignment horizontal="right"/>
    </xf>
    <xf numFmtId="165" fontId="19" fillId="2" borderId="230" xfId="0" applyNumberFormat="1" applyFont="1" applyFill="1" applyBorder="1" applyAlignment="1" applyProtection="1">
      <alignment horizontal="center"/>
    </xf>
    <xf numFmtId="0" fontId="19" fillId="2" borderId="231" xfId="0" applyNumberFormat="1" applyFont="1" applyFill="1" applyBorder="1" applyAlignment="1" applyProtection="1">
      <alignment horizontal="right"/>
    </xf>
    <xf numFmtId="0" fontId="19" fillId="2" borderId="236" xfId="0" applyFont="1" applyFill="1" applyBorder="1" applyAlignment="1" applyProtection="1">
      <alignment horizontal="left" vertical="center"/>
    </xf>
    <xf numFmtId="164" fontId="19" fillId="2" borderId="233" xfId="0" applyNumberFormat="1" applyFont="1" applyFill="1" applyBorder="1" applyAlignment="1" applyProtection="1">
      <alignment horizontal="center"/>
    </xf>
    <xf numFmtId="1" fontId="19" fillId="2" borderId="233" xfId="0" applyNumberFormat="1" applyFont="1" applyFill="1" applyBorder="1" applyAlignment="1" applyProtection="1">
      <alignment horizontal="center"/>
    </xf>
    <xf numFmtId="7" fontId="19" fillId="2" borderId="237" xfId="0" applyNumberFormat="1" applyFont="1" applyFill="1" applyBorder="1" applyAlignment="1" applyProtection="1">
      <alignment horizontal="right"/>
    </xf>
    <xf numFmtId="164" fontId="19" fillId="3" borderId="230" xfId="0" applyNumberFormat="1" applyFont="1" applyFill="1" applyBorder="1" applyAlignment="1" applyProtection="1">
      <alignment horizontal="center"/>
    </xf>
    <xf numFmtId="1" fontId="19" fillId="3" borderId="230" xfId="0" applyNumberFormat="1" applyFont="1" applyFill="1" applyBorder="1" applyAlignment="1" applyProtection="1">
      <alignment horizontal="center"/>
    </xf>
    <xf numFmtId="167" fontId="19" fillId="3" borderId="231" xfId="0" applyNumberFormat="1" applyFont="1" applyFill="1" applyBorder="1" applyAlignment="1" applyProtection="1">
      <alignment horizontal="right"/>
    </xf>
    <xf numFmtId="0" fontId="19" fillId="0" borderId="169" xfId="0" applyFont="1" applyFill="1" applyBorder="1" applyAlignment="1" applyProtection="1">
      <alignment horizontal="left" vertical="center"/>
    </xf>
    <xf numFmtId="167" fontId="19" fillId="2" borderId="231" xfId="0" applyNumberFormat="1" applyFont="1" applyFill="1" applyBorder="1" applyAlignment="1" applyProtection="1">
      <alignment horizontal="right"/>
    </xf>
    <xf numFmtId="167" fontId="19" fillId="2" borderId="237" xfId="0" applyNumberFormat="1" applyFont="1" applyFill="1" applyBorder="1" applyAlignment="1" applyProtection="1">
      <alignment horizontal="right"/>
    </xf>
    <xf numFmtId="2" fontId="19" fillId="2" borderId="233" xfId="0" applyNumberFormat="1" applyFont="1" applyFill="1" applyBorder="1" applyAlignment="1" applyProtection="1">
      <alignment horizontal="center"/>
    </xf>
    <xf numFmtId="7" fontId="19" fillId="2" borderId="233" xfId="0" applyNumberFormat="1" applyFont="1" applyFill="1" applyBorder="1" applyAlignment="1" applyProtection="1">
      <alignment horizontal="center"/>
    </xf>
    <xf numFmtId="1" fontId="22" fillId="2" borderId="230" xfId="0" applyNumberFormat="1" applyFont="1" applyFill="1" applyBorder="1" applyAlignment="1" applyProtection="1">
      <alignment horizontal="center"/>
    </xf>
    <xf numFmtId="0" fontId="19" fillId="2" borderId="239" xfId="0" applyFont="1" applyFill="1" applyBorder="1" applyAlignment="1" applyProtection="1">
      <alignment horizontal="left" vertical="center"/>
    </xf>
    <xf numFmtId="1" fontId="19" fillId="2" borderId="240" xfId="0" applyNumberFormat="1" applyFont="1" applyFill="1" applyBorder="1" applyAlignment="1" applyProtection="1">
      <alignment horizontal="center"/>
    </xf>
    <xf numFmtId="1" fontId="22" fillId="2" borderId="241" xfId="0" applyNumberFormat="1" applyFont="1" applyFill="1" applyBorder="1" applyAlignment="1" applyProtection="1">
      <alignment horizontal="left" vertical="center"/>
    </xf>
    <xf numFmtId="0" fontId="0" fillId="0" borderId="0" xfId="0" applyAlignment="1" applyProtection="1">
      <alignment wrapText="1"/>
    </xf>
    <xf numFmtId="7" fontId="19" fillId="2" borderId="243" xfId="0" applyNumberFormat="1" applyFont="1" applyFill="1" applyBorder="1" applyAlignment="1" applyProtection="1">
      <alignment horizontal="right" vertical="center"/>
    </xf>
    <xf numFmtId="0" fontId="19" fillId="0" borderId="41" xfId="0" applyFont="1" applyBorder="1" applyAlignment="1" applyProtection="1"/>
    <xf numFmtId="0" fontId="0" fillId="0" borderId="247" xfId="0" applyBorder="1" applyAlignment="1" applyProtection="1"/>
    <xf numFmtId="2" fontId="19" fillId="2" borderId="230" xfId="0" applyNumberFormat="1" applyFont="1" applyFill="1" applyBorder="1" applyAlignment="1" applyProtection="1">
      <alignment horizontal="center"/>
    </xf>
    <xf numFmtId="0" fontId="19" fillId="2" borderId="230" xfId="0" applyNumberFormat="1" applyFont="1" applyFill="1" applyBorder="1" applyAlignment="1" applyProtection="1">
      <alignment horizontal="center"/>
    </xf>
    <xf numFmtId="0" fontId="19" fillId="2" borderId="2" xfId="0" applyNumberFormat="1" applyFont="1" applyFill="1" applyBorder="1" applyAlignment="1" applyProtection="1"/>
    <xf numFmtId="0" fontId="19" fillId="2" borderId="21" xfId="0" applyNumberFormat="1" applyFont="1" applyFill="1" applyBorder="1" applyAlignment="1" applyProtection="1"/>
    <xf numFmtId="1" fontId="19" fillId="2" borderId="230" xfId="0" quotePrefix="1" applyNumberFormat="1" applyFont="1" applyFill="1" applyBorder="1" applyAlignment="1" applyProtection="1">
      <alignment horizontal="center"/>
    </xf>
    <xf numFmtId="0" fontId="19" fillId="2" borderId="54" xfId="0" applyFont="1" applyFill="1" applyBorder="1" applyAlignment="1" applyProtection="1">
      <alignment horizontal="left" vertical="center"/>
    </xf>
    <xf numFmtId="7" fontId="19" fillId="0" borderId="0" xfId="0" applyNumberFormat="1" applyFont="1" applyBorder="1" applyAlignment="1" applyProtection="1"/>
    <xf numFmtId="1" fontId="22" fillId="2" borderId="7" xfId="0" applyNumberFormat="1" applyFont="1" applyFill="1" applyBorder="1" applyAlignment="1" applyProtection="1">
      <alignment horizontal="center"/>
    </xf>
    <xf numFmtId="2" fontId="19" fillId="2" borderId="237" xfId="0" applyNumberFormat="1" applyFont="1" applyFill="1" applyBorder="1" applyAlignment="1" applyProtection="1">
      <alignment horizontal="center"/>
    </xf>
    <xf numFmtId="0" fontId="21" fillId="0" borderId="0" xfId="0" applyNumberFormat="1" applyFont="1" applyBorder="1" applyAlignment="1" applyProtection="1">
      <alignment vertical="top" wrapText="1" shrinkToFit="1"/>
    </xf>
    <xf numFmtId="1" fontId="19" fillId="2" borderId="210" xfId="0" applyNumberFormat="1" applyFont="1" applyFill="1" applyBorder="1" applyAlignment="1" applyProtection="1">
      <alignment horizontal="left" vertical="center"/>
    </xf>
    <xf numFmtId="0" fontId="19" fillId="2" borderId="205" xfId="0" applyFont="1" applyFill="1" applyBorder="1" applyAlignment="1" applyProtection="1">
      <alignment horizontal="center"/>
    </xf>
    <xf numFmtId="7" fontId="19" fillId="2" borderId="217" xfId="0" applyNumberFormat="1" applyFont="1" applyFill="1" applyBorder="1" applyAlignment="1" applyProtection="1">
      <alignment horizontal="right" vertical="center"/>
    </xf>
    <xf numFmtId="0" fontId="19" fillId="0" borderId="0" xfId="0" applyFont="1" applyBorder="1" applyAlignment="1" applyProtection="1"/>
    <xf numFmtId="0" fontId="19" fillId="2" borderId="259" xfId="0" applyFont="1" applyFill="1" applyBorder="1" applyAlignment="1" applyProtection="1">
      <alignment horizontal="left" vertical="center"/>
    </xf>
    <xf numFmtId="1" fontId="19" fillId="2" borderId="260" xfId="0" applyNumberFormat="1" applyFont="1" applyFill="1" applyBorder="1" applyAlignment="1" applyProtection="1">
      <alignment horizontal="center"/>
    </xf>
    <xf numFmtId="7" fontId="19" fillId="2" borderId="261" xfId="0" applyNumberFormat="1" applyFont="1" applyFill="1" applyBorder="1" applyAlignment="1" applyProtection="1">
      <alignment horizontal="right" vertical="center"/>
    </xf>
    <xf numFmtId="1" fontId="19" fillId="2" borderId="262" xfId="0" applyNumberFormat="1" applyFont="1" applyFill="1" applyBorder="1" applyAlignment="1" applyProtection="1">
      <alignment horizontal="left" vertical="center"/>
    </xf>
    <xf numFmtId="7" fontId="19" fillId="2" borderId="42" xfId="0" applyNumberFormat="1" applyFont="1" applyFill="1" applyBorder="1" applyAlignment="1" applyProtection="1">
      <alignment horizontal="right" vertical="center"/>
    </xf>
    <xf numFmtId="0" fontId="19" fillId="0" borderId="54" xfId="0" applyFont="1" applyBorder="1" applyAlignment="1" applyProtection="1"/>
    <xf numFmtId="7" fontId="19" fillId="0" borderId="0" xfId="2" applyFont="1" applyBorder="1" applyAlignment="1" applyProtection="1"/>
    <xf numFmtId="0" fontId="19" fillId="0" borderId="0" xfId="0" applyFont="1" applyAlignment="1" applyProtection="1">
      <alignment vertical="top" wrapText="1"/>
    </xf>
    <xf numFmtId="0" fontId="22" fillId="0" borderId="29" xfId="0" applyFont="1" applyBorder="1" applyAlignment="1" applyProtection="1"/>
    <xf numFmtId="1" fontId="22" fillId="2" borderId="4" xfId="0" applyNumberFormat="1" applyFont="1" applyFill="1" applyBorder="1" applyAlignment="1" applyProtection="1">
      <alignment horizontal="center"/>
    </xf>
    <xf numFmtId="1" fontId="19" fillId="2" borderId="43" xfId="0" applyNumberFormat="1" applyFont="1" applyFill="1" applyBorder="1" applyAlignment="1" applyProtection="1">
      <alignment horizontal="center"/>
    </xf>
    <xf numFmtId="7" fontId="19" fillId="2" borderId="194" xfId="0" applyNumberFormat="1" applyFont="1" applyFill="1" applyBorder="1" applyAlignment="1" applyProtection="1">
      <alignment horizontal="right" vertical="center"/>
    </xf>
    <xf numFmtId="0" fontId="19" fillId="2" borderId="4" xfId="0" applyFont="1" applyFill="1" applyBorder="1" applyAlignment="1" applyProtection="1">
      <alignment horizontal="center"/>
    </xf>
    <xf numFmtId="0" fontId="19" fillId="0" borderId="263" xfId="0" applyFont="1" applyBorder="1" applyAlignment="1" applyProtection="1"/>
    <xf numFmtId="0" fontId="0" fillId="0" borderId="264" xfId="0" applyBorder="1" applyAlignment="1" applyProtection="1"/>
    <xf numFmtId="0" fontId="19" fillId="2" borderId="0" xfId="0" applyFont="1" applyFill="1" applyBorder="1" applyAlignment="1" applyProtection="1">
      <alignment vertical="top" wrapText="1"/>
    </xf>
    <xf numFmtId="0" fontId="2" fillId="0" borderId="0" xfId="0" applyFont="1" applyBorder="1" applyAlignment="1" applyProtection="1"/>
    <xf numFmtId="0" fontId="19" fillId="0" borderId="0" xfId="0" applyFont="1" applyBorder="1" applyAlignment="1" applyProtection="1">
      <alignment horizontal="left" vertical="top"/>
    </xf>
    <xf numFmtId="0" fontId="19" fillId="2" borderId="0" xfId="0" applyNumberFormat="1" applyFont="1" applyFill="1" applyBorder="1" applyAlignment="1" applyProtection="1">
      <alignment horizontal="left" vertical="top"/>
    </xf>
    <xf numFmtId="0" fontId="19" fillId="0" borderId="150" xfId="0" applyFont="1" applyBorder="1" applyAlignment="1" applyProtection="1"/>
    <xf numFmtId="0" fontId="19" fillId="2" borderId="9" xfId="0" applyNumberFormat="1" applyFont="1" applyFill="1" applyBorder="1" applyAlignment="1" applyProtection="1">
      <alignment horizontal="left" vertical="center"/>
    </xf>
    <xf numFmtId="0" fontId="19" fillId="2" borderId="10" xfId="0" applyNumberFormat="1" applyFont="1" applyFill="1" applyBorder="1" applyAlignment="1" applyProtection="1">
      <alignment horizontal="left" vertical="center"/>
    </xf>
    <xf numFmtId="0" fontId="19" fillId="2" borderId="14" xfId="0" applyNumberFormat="1" applyFont="1" applyFill="1" applyBorder="1" applyAlignment="1" applyProtection="1">
      <alignment horizontal="left" vertical="center"/>
    </xf>
    <xf numFmtId="0" fontId="0" fillId="0" borderId="48" xfId="0" applyBorder="1" applyAlignment="1" applyProtection="1"/>
    <xf numFmtId="7" fontId="22" fillId="2" borderId="119" xfId="0" applyNumberFormat="1" applyFont="1" applyFill="1" applyBorder="1" applyAlignment="1" applyProtection="1">
      <alignment horizontal="center" vertical="center"/>
    </xf>
    <xf numFmtId="1" fontId="22" fillId="2" borderId="118" xfId="0" applyNumberFormat="1" applyFont="1" applyFill="1" applyBorder="1" applyAlignment="1" applyProtection="1">
      <alignment horizontal="center" vertical="center"/>
    </xf>
    <xf numFmtId="0" fontId="19" fillId="2" borderId="215" xfId="0" applyNumberFormat="1" applyFont="1" applyFill="1" applyBorder="1" applyAlignment="1" applyProtection="1">
      <alignment horizontal="right"/>
    </xf>
    <xf numFmtId="1" fontId="22" fillId="2" borderId="47" xfId="0" applyNumberFormat="1" applyFont="1" applyFill="1" applyBorder="1" applyAlignment="1" applyProtection="1">
      <alignment horizontal="left" vertical="center"/>
    </xf>
    <xf numFmtId="1" fontId="22" fillId="2" borderId="48" xfId="0" applyNumberFormat="1" applyFont="1" applyFill="1" applyBorder="1" applyAlignment="1" applyProtection="1">
      <alignment horizontal="center"/>
    </xf>
    <xf numFmtId="7" fontId="19" fillId="2" borderId="265" xfId="0" applyNumberFormat="1" applyFont="1" applyFill="1" applyBorder="1" applyAlignment="1" applyProtection="1">
      <alignment horizontal="right" vertical="center"/>
    </xf>
    <xf numFmtId="0" fontId="19" fillId="2" borderId="41" xfId="0" applyFont="1" applyFill="1" applyBorder="1" applyAlignment="1" applyProtection="1">
      <alignment horizontal="left" vertical="center"/>
    </xf>
    <xf numFmtId="0" fontId="19" fillId="2" borderId="247" xfId="0" applyFont="1" applyFill="1" applyBorder="1" applyAlignment="1" applyProtection="1">
      <alignment horizontal="center"/>
    </xf>
    <xf numFmtId="0" fontId="19" fillId="0" borderId="259" xfId="0" applyFont="1" applyBorder="1" applyAlignment="1" applyProtection="1"/>
    <xf numFmtId="7" fontId="19" fillId="2" borderId="261" xfId="0" applyNumberFormat="1" applyFont="1" applyFill="1" applyBorder="1" applyAlignment="1" applyProtection="1"/>
    <xf numFmtId="7" fontId="19" fillId="2" borderId="266" xfId="0" applyNumberFormat="1" applyFont="1" applyFill="1" applyBorder="1" applyAlignment="1" applyProtection="1">
      <alignment horizontal="right"/>
    </xf>
    <xf numFmtId="9" fontId="0" fillId="2" borderId="0" xfId="0" applyNumberFormat="1" applyFont="1" applyFill="1" applyAlignment="1" applyProtection="1">
      <alignment horizontal="left"/>
    </xf>
    <xf numFmtId="1" fontId="0" fillId="2" borderId="0" xfId="0" applyNumberFormat="1" applyFill="1" applyAlignment="1" applyProtection="1">
      <alignment horizontal="left"/>
    </xf>
    <xf numFmtId="0" fontId="19" fillId="2" borderId="0" xfId="0" applyNumberFormat="1" applyFont="1" applyFill="1" applyBorder="1" applyAlignment="1" applyProtection="1">
      <alignment horizontal="left" vertical="center"/>
    </xf>
    <xf numFmtId="1" fontId="19" fillId="2" borderId="4" xfId="0" applyNumberFormat="1" applyFont="1" applyFill="1" applyBorder="1" applyAlignment="1" applyProtection="1">
      <alignment horizontal="right"/>
    </xf>
    <xf numFmtId="1" fontId="0" fillId="2" borderId="0" xfId="0" applyNumberFormat="1" applyFont="1" applyFill="1" applyAlignment="1" applyProtection="1">
      <alignment horizontal="left"/>
    </xf>
    <xf numFmtId="0" fontId="0" fillId="2" borderId="0" xfId="0" applyNumberFormat="1" applyFont="1" applyFill="1" applyBorder="1" applyAlignment="1" applyProtection="1">
      <alignment horizontal="left" vertical="center" wrapText="1"/>
    </xf>
    <xf numFmtId="7" fontId="19" fillId="2" borderId="214" xfId="0" applyNumberFormat="1" applyFont="1" applyFill="1" applyBorder="1" applyAlignment="1" applyProtection="1">
      <alignment horizontal="right"/>
    </xf>
    <xf numFmtId="0" fontId="19" fillId="2" borderId="213" xfId="0" applyNumberFormat="1" applyFont="1" applyFill="1" applyBorder="1" applyAlignment="1" applyProtection="1">
      <alignment horizontal="right"/>
    </xf>
    <xf numFmtId="7" fontId="19" fillId="2" borderId="43" xfId="0" applyNumberFormat="1" applyFont="1" applyFill="1" applyBorder="1" applyAlignment="1" applyProtection="1">
      <alignment horizontal="right"/>
    </xf>
    <xf numFmtId="7" fontId="19" fillId="2" borderId="218" xfId="0" applyNumberFormat="1" applyFont="1" applyFill="1" applyBorder="1" applyAlignment="1" applyProtection="1">
      <alignment horizontal="right"/>
    </xf>
    <xf numFmtId="7" fontId="19" fillId="2" borderId="233" xfId="0" applyNumberFormat="1" applyFont="1" applyFill="1" applyBorder="1" applyAlignment="1" applyProtection="1">
      <alignment horizontal="right"/>
    </xf>
    <xf numFmtId="0" fontId="19" fillId="2" borderId="268" xfId="0" applyNumberFormat="1" applyFont="1" applyFill="1" applyBorder="1" applyAlignment="1" applyProtection="1">
      <alignment horizontal="right"/>
    </xf>
    <xf numFmtId="167" fontId="19" fillId="3" borderId="230" xfId="0" applyNumberFormat="1" applyFont="1" applyFill="1" applyBorder="1" applyAlignment="1" applyProtection="1">
      <alignment horizontal="right"/>
    </xf>
    <xf numFmtId="2" fontId="0" fillId="2" borderId="0" xfId="0" applyNumberFormat="1" applyFill="1" applyAlignment="1" applyProtection="1"/>
    <xf numFmtId="167" fontId="19" fillId="2" borderId="230" xfId="0" applyNumberFormat="1" applyFont="1" applyFill="1" applyBorder="1" applyAlignment="1" applyProtection="1">
      <alignment horizontal="right"/>
    </xf>
    <xf numFmtId="167" fontId="19" fillId="2" borderId="233" xfId="0" applyNumberFormat="1" applyFont="1" applyFill="1" applyBorder="1" applyAlignment="1" applyProtection="1">
      <alignment horizontal="right"/>
    </xf>
    <xf numFmtId="1" fontId="22" fillId="2" borderId="49" xfId="0" applyNumberFormat="1" applyFont="1" applyFill="1" applyBorder="1" applyAlignment="1" applyProtection="1">
      <alignment horizontal="center"/>
    </xf>
    <xf numFmtId="7" fontId="19" fillId="2" borderId="248" xfId="0" applyNumberFormat="1" applyFont="1" applyFill="1" applyBorder="1" applyAlignment="1" applyProtection="1">
      <alignment horizontal="right" vertical="center"/>
    </xf>
    <xf numFmtId="0" fontId="0" fillId="0" borderId="211" xfId="0" applyBorder="1" applyAlignment="1" applyProtection="1"/>
    <xf numFmtId="7" fontId="19" fillId="2" borderId="216" xfId="0" applyNumberFormat="1" applyFont="1" applyFill="1" applyBorder="1" applyAlignment="1" applyProtection="1">
      <alignment horizontal="right" vertical="center"/>
    </xf>
    <xf numFmtId="7" fontId="19" fillId="2" borderId="267" xfId="0" applyNumberFormat="1" applyFont="1" applyFill="1" applyBorder="1" applyAlignment="1" applyProtection="1">
      <alignment horizontal="right" vertical="center"/>
    </xf>
    <xf numFmtId="7" fontId="19" fillId="2" borderId="277" xfId="0" applyNumberFormat="1" applyFont="1" applyFill="1" applyBorder="1" applyAlignment="1" applyProtection="1">
      <alignment horizontal="right"/>
    </xf>
    <xf numFmtId="7" fontId="19" fillId="2" borderId="50" xfId="0" applyNumberFormat="1" applyFont="1" applyFill="1" applyBorder="1" applyAlignment="1" applyProtection="1">
      <alignment horizontal="right"/>
    </xf>
    <xf numFmtId="7" fontId="19" fillId="2" borderId="51" xfId="0" applyNumberFormat="1" applyFont="1" applyFill="1" applyBorder="1" applyAlignment="1" applyProtection="1">
      <alignment horizontal="right"/>
    </xf>
    <xf numFmtId="0" fontId="25" fillId="2" borderId="0" xfId="0" applyFont="1" applyFill="1" applyBorder="1" applyAlignment="1" applyProtection="1"/>
    <xf numFmtId="7" fontId="19" fillId="2" borderId="270" xfId="0" applyNumberFormat="1" applyFont="1" applyFill="1" applyBorder="1" applyAlignment="1" applyProtection="1">
      <alignment horizontal="right"/>
    </xf>
    <xf numFmtId="0" fontId="19" fillId="2" borderId="35" xfId="0" applyNumberFormat="1" applyFont="1" applyFill="1" applyBorder="1" applyAlignment="1" applyProtection="1">
      <alignment horizontal="right"/>
    </xf>
    <xf numFmtId="0" fontId="14" fillId="0" borderId="0" xfId="0" applyFont="1" applyAlignment="1" applyProtection="1"/>
    <xf numFmtId="7" fontId="19" fillId="2" borderId="0" xfId="0" applyNumberFormat="1" applyFont="1" applyFill="1" applyBorder="1" applyAlignment="1" applyProtection="1">
      <alignment horizontal="right"/>
    </xf>
    <xf numFmtId="167" fontId="23" fillId="0" borderId="50" xfId="0" applyNumberFormat="1" applyFont="1" applyBorder="1" applyAlignment="1" applyProtection="1"/>
    <xf numFmtId="167" fontId="19" fillId="2" borderId="50" xfId="0" applyNumberFormat="1" applyFont="1" applyFill="1" applyBorder="1" applyAlignment="1" applyProtection="1">
      <alignment horizontal="right"/>
    </xf>
    <xf numFmtId="167" fontId="19" fillId="3" borderId="50" xfId="0" applyNumberFormat="1" applyFont="1" applyFill="1" applyBorder="1" applyAlignment="1" applyProtection="1">
      <alignment horizontal="right"/>
    </xf>
    <xf numFmtId="1" fontId="23" fillId="2" borderId="50" xfId="0" applyNumberFormat="1" applyFont="1" applyFill="1" applyBorder="1" applyAlignment="1" applyProtection="1">
      <alignment horizontal="center"/>
    </xf>
    <xf numFmtId="1" fontId="19" fillId="2" borderId="50" xfId="0" applyNumberFormat="1" applyFont="1" applyFill="1" applyBorder="1" applyAlignment="1" applyProtection="1">
      <alignment horizontal="center"/>
    </xf>
    <xf numFmtId="7" fontId="19" fillId="2" borderId="50" xfId="0" applyNumberFormat="1" applyFont="1" applyFill="1" applyBorder="1" applyAlignment="1" applyProtection="1">
      <alignment horizontal="center"/>
    </xf>
    <xf numFmtId="166" fontId="23" fillId="0" borderId="50" xfId="0" applyNumberFormat="1" applyFont="1" applyBorder="1" applyAlignment="1" applyProtection="1">
      <alignment horizontal="center"/>
    </xf>
    <xf numFmtId="1" fontId="22" fillId="2" borderId="166" xfId="0" applyNumberFormat="1" applyFont="1" applyFill="1" applyBorder="1" applyAlignment="1" applyProtection="1">
      <alignment horizontal="left" vertical="center"/>
    </xf>
    <xf numFmtId="1" fontId="19" fillId="2" borderId="51" xfId="0" applyNumberFormat="1" applyFont="1" applyFill="1" applyBorder="1" applyAlignment="1" applyProtection="1">
      <alignment horizontal="center"/>
    </xf>
    <xf numFmtId="0" fontId="0" fillId="0" borderId="51" xfId="0" applyBorder="1" applyAlignment="1" applyProtection="1"/>
    <xf numFmtId="7" fontId="19" fillId="2" borderId="271" xfId="0" applyNumberFormat="1" applyFont="1" applyFill="1" applyBorder="1" applyAlignment="1" applyProtection="1">
      <alignment horizontal="right" vertical="center"/>
    </xf>
    <xf numFmtId="0" fontId="0" fillId="3" borderId="0" xfId="0" applyFill="1" applyAlignment="1" applyProtection="1">
      <alignment horizontal="right" vertical="center"/>
    </xf>
    <xf numFmtId="7" fontId="19" fillId="2" borderId="35" xfId="0" applyNumberFormat="1" applyFont="1" applyFill="1" applyBorder="1" applyAlignment="1" applyProtection="1">
      <alignment horizontal="right" vertical="center"/>
    </xf>
    <xf numFmtId="0" fontId="0" fillId="0" borderId="210" xfId="0" applyBorder="1" applyAlignment="1" applyProtection="1"/>
    <xf numFmtId="7" fontId="19" fillId="2" borderId="206" xfId="0" applyNumberFormat="1" applyFont="1" applyFill="1" applyBorder="1" applyAlignment="1" applyProtection="1">
      <alignment horizontal="right" vertical="center"/>
    </xf>
    <xf numFmtId="7" fontId="19" fillId="2" borderId="50" xfId="0" applyNumberFormat="1" applyFont="1" applyFill="1" applyBorder="1" applyAlignment="1" applyProtection="1">
      <alignment horizontal="right" vertical="center"/>
    </xf>
    <xf numFmtId="167" fontId="22" fillId="2" borderId="80" xfId="0" applyNumberFormat="1" applyFont="1" applyFill="1" applyBorder="1" applyAlignment="1" applyProtection="1">
      <alignment horizontal="center" vertical="center"/>
    </xf>
    <xf numFmtId="1" fontId="19" fillId="2" borderId="250" xfId="0" applyNumberFormat="1" applyFont="1" applyFill="1" applyBorder="1" applyAlignment="1" applyProtection="1">
      <alignment horizontal="right" vertical="center"/>
    </xf>
    <xf numFmtId="1" fontId="0" fillId="0" borderId="0" xfId="0" applyNumberFormat="1" applyAlignment="1" applyProtection="1"/>
    <xf numFmtId="1" fontId="6" fillId="2" borderId="0" xfId="0" applyNumberFormat="1"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15" fillId="0" borderId="0" xfId="0" applyFont="1" applyAlignment="1" applyProtection="1"/>
    <xf numFmtId="7" fontId="19" fillId="2" borderId="278" xfId="0" applyNumberFormat="1" applyFont="1" applyFill="1" applyBorder="1" applyAlignment="1" applyProtection="1">
      <alignment horizontal="right"/>
    </xf>
    <xf numFmtId="7" fontId="19" fillId="2" borderId="230" xfId="0" applyNumberFormat="1" applyFont="1" applyFill="1" applyBorder="1" applyAlignment="1" applyProtection="1">
      <alignment horizontal="right" vertical="center"/>
    </xf>
    <xf numFmtId="0" fontId="19" fillId="2" borderId="217" xfId="0" applyNumberFormat="1" applyFont="1" applyFill="1" applyBorder="1" applyAlignment="1" applyProtection="1">
      <alignment horizontal="right" vertical="center"/>
    </xf>
    <xf numFmtId="7" fontId="19" fillId="2" borderId="280" xfId="0" applyNumberFormat="1" applyFont="1" applyFill="1" applyBorder="1" applyAlignment="1" applyProtection="1">
      <alignment horizontal="right"/>
    </xf>
    <xf numFmtId="0" fontId="21" fillId="0" borderId="0" xfId="0" applyFont="1" applyBorder="1" applyAlignment="1" applyProtection="1">
      <alignment horizontal="left" vertical="top"/>
    </xf>
    <xf numFmtId="0" fontId="19" fillId="2" borderId="279" xfId="0" applyNumberFormat="1" applyFont="1" applyFill="1" applyBorder="1" applyAlignment="1" applyProtection="1">
      <alignment horizontal="right"/>
    </xf>
    <xf numFmtId="0" fontId="21" fillId="0" borderId="0" xfId="0" applyFont="1" applyAlignment="1" applyProtection="1"/>
    <xf numFmtId="167" fontId="23" fillId="0" borderId="30" xfId="0" applyNumberFormat="1" applyFont="1" applyBorder="1" applyAlignment="1" applyProtection="1">
      <alignment horizontal="right"/>
    </xf>
    <xf numFmtId="167" fontId="23" fillId="0" borderId="49" xfId="0" applyNumberFormat="1" applyFont="1" applyBorder="1" applyAlignment="1" applyProtection="1">
      <alignment horizontal="center"/>
    </xf>
    <xf numFmtId="0" fontId="0" fillId="0" borderId="0" xfId="0" applyBorder="1" applyAlignment="1" applyProtection="1">
      <alignment wrapText="1"/>
    </xf>
    <xf numFmtId="0" fontId="19" fillId="0" borderId="35" xfId="0" applyNumberFormat="1" applyFont="1" applyBorder="1" applyAlignment="1" applyProtection="1">
      <alignment horizontal="left"/>
    </xf>
    <xf numFmtId="0" fontId="19" fillId="0" borderId="173" xfId="0" applyNumberFormat="1" applyFont="1" applyBorder="1" applyAlignment="1" applyProtection="1">
      <alignment horizontal="left"/>
    </xf>
    <xf numFmtId="0" fontId="19" fillId="0" borderId="35" xfId="2" applyNumberFormat="1" applyFont="1" applyBorder="1" applyAlignment="1" applyProtection="1">
      <alignment horizontal="left"/>
    </xf>
    <xf numFmtId="0" fontId="19" fillId="0" borderId="173" xfId="2" applyNumberFormat="1" applyFont="1" applyBorder="1" applyAlignment="1" applyProtection="1">
      <alignment horizontal="left"/>
    </xf>
    <xf numFmtId="0" fontId="19" fillId="0" borderId="206" xfId="0" applyFont="1" applyBorder="1" applyAlignment="1" applyProtection="1">
      <alignment horizontal="left"/>
    </xf>
    <xf numFmtId="0" fontId="19" fillId="0" borderId="204" xfId="0" applyFont="1" applyBorder="1" applyAlignment="1" applyProtection="1">
      <alignment horizontal="left"/>
    </xf>
    <xf numFmtId="0" fontId="30" fillId="0" borderId="0" xfId="0" applyFont="1" applyAlignment="1" applyProtection="1"/>
    <xf numFmtId="0" fontId="23" fillId="0" borderId="0" xfId="0" applyFont="1" applyFill="1" applyBorder="1" applyAlignment="1" applyProtection="1">
      <alignment horizontal="left"/>
    </xf>
    <xf numFmtId="0" fontId="23" fillId="0" borderId="0" xfId="0" applyFont="1" applyFill="1" applyBorder="1" applyAlignment="1" applyProtection="1">
      <alignment horizontal="center"/>
    </xf>
    <xf numFmtId="0" fontId="23" fillId="0" borderId="0" xfId="0" applyFont="1" applyFill="1" applyBorder="1" applyAlignment="1" applyProtection="1"/>
    <xf numFmtId="0" fontId="22" fillId="0" borderId="0" xfId="0" applyFont="1" applyFill="1" applyBorder="1" applyAlignment="1" applyProtection="1">
      <alignment horizontal="center"/>
    </xf>
    <xf numFmtId="0" fontId="21" fillId="2" borderId="17" xfId="0" applyNumberFormat="1" applyFont="1" applyFill="1" applyBorder="1" applyAlignment="1" applyProtection="1"/>
    <xf numFmtId="0" fontId="0" fillId="3" borderId="0" xfId="0" applyFill="1" applyBorder="1" applyAlignment="1" applyProtection="1">
      <alignment horizontal="right"/>
    </xf>
    <xf numFmtId="0" fontId="19" fillId="2" borderId="35" xfId="0" applyNumberFormat="1" applyFont="1" applyFill="1" applyBorder="1" applyAlignment="1" applyProtection="1">
      <alignment horizontal="right" vertical="center"/>
    </xf>
    <xf numFmtId="0" fontId="19" fillId="2" borderId="282" xfId="0" applyNumberFormat="1" applyFont="1" applyFill="1" applyBorder="1" applyAlignment="1" applyProtection="1">
      <alignment horizontal="right"/>
    </xf>
    <xf numFmtId="0" fontId="0" fillId="0" borderId="0" xfId="0" applyAlignment="1" applyProtection="1">
      <alignment horizontal="left" vertical="top"/>
    </xf>
    <xf numFmtId="5" fontId="19" fillId="2" borderId="233" xfId="0" applyNumberFormat="1" applyFont="1" applyFill="1" applyBorder="1" applyAlignment="1" applyProtection="1">
      <alignment horizontal="center"/>
    </xf>
    <xf numFmtId="5" fontId="19" fillId="2" borderId="50" xfId="0" applyNumberFormat="1" applyFont="1" applyFill="1" applyBorder="1" applyAlignment="1" applyProtection="1">
      <alignment horizontal="center"/>
    </xf>
    <xf numFmtId="0" fontId="19" fillId="2" borderId="283" xfId="0" applyFont="1" applyFill="1" applyBorder="1" applyAlignment="1" applyProtection="1">
      <alignment horizontal="left" vertical="center"/>
    </xf>
    <xf numFmtId="164" fontId="19" fillId="2" borderId="284" xfId="0" applyNumberFormat="1" applyFont="1" applyFill="1" applyBorder="1" applyAlignment="1" applyProtection="1">
      <alignment horizontal="center"/>
    </xf>
    <xf numFmtId="2" fontId="19" fillId="2" borderId="284" xfId="0" applyNumberFormat="1" applyFont="1" applyFill="1" applyBorder="1" applyAlignment="1" applyProtection="1"/>
    <xf numFmtId="7" fontId="19" fillId="2" borderId="284" xfId="0" applyNumberFormat="1" applyFont="1" applyFill="1" applyBorder="1" applyAlignment="1" applyProtection="1">
      <alignment horizontal="right"/>
    </xf>
    <xf numFmtId="7" fontId="19" fillId="2" borderId="285" xfId="0" applyNumberFormat="1" applyFont="1" applyFill="1" applyBorder="1" applyAlignment="1" applyProtection="1">
      <alignment horizontal="right"/>
    </xf>
    <xf numFmtId="7" fontId="19" fillId="2" borderId="286" xfId="0" applyNumberFormat="1" applyFont="1" applyFill="1" applyBorder="1" applyAlignment="1" applyProtection="1">
      <alignment horizontal="right"/>
    </xf>
    <xf numFmtId="0" fontId="6" fillId="2" borderId="33" xfId="0" applyFont="1" applyFill="1" applyBorder="1" applyAlignment="1" applyProtection="1"/>
    <xf numFmtId="0" fontId="19" fillId="2" borderId="2" xfId="0" applyNumberFormat="1" applyFont="1" applyFill="1" applyBorder="1" applyAlignment="1" applyProtection="1">
      <alignment horizontal="left" vertical="center"/>
    </xf>
    <xf numFmtId="1" fontId="19" fillId="2" borderId="7" xfId="0" applyNumberFormat="1" applyFont="1" applyFill="1" applyBorder="1" applyAlignment="1" applyProtection="1"/>
    <xf numFmtId="0" fontId="19" fillId="2" borderId="21" xfId="0" applyFont="1" applyFill="1" applyBorder="1" applyAlignment="1" applyProtection="1"/>
    <xf numFmtId="1" fontId="0" fillId="2" borderId="0" xfId="0" applyNumberFormat="1" applyFill="1" applyAlignment="1" applyProtection="1"/>
    <xf numFmtId="7" fontId="19" fillId="2" borderId="181" xfId="0" applyNumberFormat="1" applyFont="1" applyFill="1" applyBorder="1" applyAlignment="1" applyProtection="1">
      <alignment horizontal="right"/>
    </xf>
    <xf numFmtId="0" fontId="19" fillId="2" borderId="247" xfId="0" applyNumberFormat="1" applyFont="1" applyFill="1" applyBorder="1" applyAlignment="1" applyProtection="1">
      <alignment horizontal="right"/>
    </xf>
    <xf numFmtId="7" fontId="19" fillId="2" borderId="28" xfId="0" applyNumberFormat="1" applyFont="1" applyFill="1" applyBorder="1" applyAlignment="1" applyProtection="1">
      <alignment horizontal="right"/>
    </xf>
    <xf numFmtId="7" fontId="19" fillId="2" borderId="181" xfId="0" applyNumberFormat="1" applyFont="1" applyFill="1" applyBorder="1" applyAlignment="1" applyProtection="1">
      <alignment horizontal="right" vertical="center"/>
    </xf>
    <xf numFmtId="0" fontId="19" fillId="2" borderId="230" xfId="0" applyNumberFormat="1" applyFont="1" applyFill="1" applyBorder="1" applyAlignment="1" applyProtection="1">
      <alignment horizontal="right" vertical="center"/>
    </xf>
    <xf numFmtId="7" fontId="19" fillId="2" borderId="290" xfId="0" applyNumberFormat="1" applyFont="1" applyFill="1" applyBorder="1" applyAlignment="1" applyProtection="1">
      <alignment horizontal="right"/>
    </xf>
    <xf numFmtId="0" fontId="19" fillId="2" borderId="195" xfId="0" applyNumberFormat="1" applyFont="1" applyFill="1" applyBorder="1" applyAlignment="1" applyProtection="1">
      <alignment horizontal="right"/>
    </xf>
    <xf numFmtId="166" fontId="23" fillId="0" borderId="193" xfId="0" applyNumberFormat="1" applyFont="1" applyBorder="1" applyAlignment="1" applyProtection="1">
      <alignment horizontal="center"/>
    </xf>
    <xf numFmtId="0" fontId="0" fillId="0" borderId="211" xfId="0" applyBorder="1" applyAlignment="1" applyProtection="1">
      <alignment horizontal="center"/>
    </xf>
    <xf numFmtId="0" fontId="0" fillId="0" borderId="271" xfId="0" applyBorder="1" applyAlignment="1" applyProtection="1">
      <alignment horizontal="center"/>
    </xf>
    <xf numFmtId="0" fontId="19" fillId="0" borderId="247" xfId="0" applyNumberFormat="1" applyFont="1" applyBorder="1" applyAlignment="1" applyProtection="1">
      <alignment horizontal="left"/>
    </xf>
    <xf numFmtId="0" fontId="6" fillId="2" borderId="0" xfId="0" applyFont="1" applyFill="1" applyBorder="1" applyAlignment="1" applyProtection="1">
      <alignment horizontal="left"/>
    </xf>
    <xf numFmtId="0" fontId="19" fillId="2" borderId="287" xfId="0" applyFont="1" applyFill="1" applyBorder="1" applyAlignment="1" applyProtection="1">
      <alignment horizontal="left" vertical="center"/>
    </xf>
    <xf numFmtId="1" fontId="19" fillId="2" borderId="288" xfId="0" applyNumberFormat="1" applyFont="1" applyFill="1" applyBorder="1" applyAlignment="1" applyProtection="1">
      <alignment horizontal="center"/>
    </xf>
    <xf numFmtId="7" fontId="19" fillId="2" borderId="289" xfId="0" applyNumberFormat="1" applyFont="1" applyFill="1" applyBorder="1" applyAlignment="1" applyProtection="1">
      <alignment horizontal="right" vertical="center"/>
    </xf>
    <xf numFmtId="1" fontId="19" fillId="2" borderId="0" xfId="0" applyNumberFormat="1" applyFont="1" applyFill="1" applyBorder="1" applyAlignment="1" applyProtection="1">
      <alignment horizontal="center"/>
    </xf>
    <xf numFmtId="7" fontId="19" fillId="2" borderId="0" xfId="0" applyNumberFormat="1" applyFont="1" applyFill="1" applyBorder="1" applyAlignment="1" applyProtection="1">
      <alignment horizontal="right" vertical="center"/>
    </xf>
    <xf numFmtId="0" fontId="19" fillId="3" borderId="0" xfId="0" applyFont="1" applyFill="1" applyBorder="1" applyAlignment="1" applyProtection="1"/>
    <xf numFmtId="0" fontId="6" fillId="2" borderId="0" xfId="0" applyFont="1" applyFill="1" applyBorder="1" applyAlignment="1" applyProtection="1">
      <alignment horizontal="center"/>
    </xf>
    <xf numFmtId="1" fontId="19" fillId="2" borderId="247" xfId="0" applyNumberFormat="1" applyFont="1" applyFill="1" applyBorder="1" applyAlignment="1" applyProtection="1">
      <alignment horizontal="right"/>
    </xf>
    <xf numFmtId="0" fontId="19" fillId="2" borderId="292" xfId="0" applyNumberFormat="1" applyFont="1" applyFill="1" applyBorder="1" applyAlignment="1" applyProtection="1">
      <alignment horizontal="right"/>
    </xf>
    <xf numFmtId="0" fontId="19" fillId="2" borderId="140" xfId="0" applyFont="1" applyFill="1" applyBorder="1" applyAlignment="1" applyProtection="1">
      <alignment horizontal="left" vertical="center"/>
    </xf>
    <xf numFmtId="7" fontId="19" fillId="0" borderId="181" xfId="0" applyNumberFormat="1" applyFont="1" applyBorder="1" applyAlignment="1" applyProtection="1">
      <alignment horizontal="right"/>
    </xf>
    <xf numFmtId="0" fontId="19" fillId="0" borderId="0" xfId="0" applyNumberFormat="1" applyFont="1" applyBorder="1" applyAlignment="1" applyProtection="1">
      <alignment vertical="top" wrapText="1"/>
    </xf>
    <xf numFmtId="0" fontId="0" fillId="0" borderId="194" xfId="0" applyBorder="1" applyAlignment="1" applyProtection="1">
      <alignment horizontal="center"/>
    </xf>
    <xf numFmtId="0" fontId="19" fillId="2" borderId="0" xfId="0" applyFont="1" applyFill="1" applyBorder="1" applyAlignment="1" applyProtection="1">
      <alignment horizontal="left" vertical="top" wrapText="1"/>
    </xf>
    <xf numFmtId="0" fontId="5" fillId="2" borderId="0" xfId="0" applyFont="1" applyFill="1" applyBorder="1" applyAlignment="1" applyProtection="1">
      <alignment horizontal="center"/>
    </xf>
    <xf numFmtId="0" fontId="5" fillId="2" borderId="0" xfId="0" applyFont="1" applyFill="1" applyBorder="1" applyAlignment="1" applyProtection="1"/>
    <xf numFmtId="0" fontId="23" fillId="2" borderId="0" xfId="0" applyFont="1" applyFill="1" applyBorder="1" applyAlignment="1" applyProtection="1">
      <alignment horizontal="left" vertical="center"/>
    </xf>
    <xf numFmtId="0" fontId="19" fillId="2" borderId="293" xfId="0" applyFont="1" applyFill="1" applyBorder="1" applyAlignment="1" applyProtection="1">
      <alignment horizontal="left" vertical="center"/>
    </xf>
    <xf numFmtId="164" fontId="19" fillId="2" borderId="294" xfId="0" applyNumberFormat="1" applyFont="1" applyFill="1" applyBorder="1" applyAlignment="1" applyProtection="1">
      <alignment horizontal="center"/>
    </xf>
    <xf numFmtId="2" fontId="19" fillId="2" borderId="294" xfId="0" applyNumberFormat="1" applyFont="1" applyFill="1" applyBorder="1" applyAlignment="1" applyProtection="1"/>
    <xf numFmtId="7" fontId="19" fillId="2" borderId="294" xfId="0" applyNumberFormat="1" applyFont="1" applyFill="1" applyBorder="1" applyAlignment="1" applyProtection="1">
      <alignment horizontal="right"/>
    </xf>
    <xf numFmtId="7" fontId="19" fillId="2" borderId="295" xfId="0" applyNumberFormat="1" applyFont="1" applyFill="1" applyBorder="1" applyAlignment="1" applyProtection="1">
      <alignment horizontal="right"/>
    </xf>
    <xf numFmtId="7" fontId="19" fillId="2" borderId="296" xfId="0" applyNumberFormat="1" applyFont="1" applyFill="1" applyBorder="1" applyAlignment="1" applyProtection="1">
      <alignment horizontal="right"/>
    </xf>
    <xf numFmtId="0" fontId="19" fillId="2" borderId="203" xfId="0" applyFont="1" applyFill="1" applyBorder="1" applyAlignment="1" applyProtection="1">
      <alignment horizontal="left" vertical="center"/>
    </xf>
    <xf numFmtId="0" fontId="19" fillId="2" borderId="203" xfId="0" applyFont="1" applyFill="1" applyBorder="1" applyAlignment="1" applyProtection="1">
      <alignment horizontal="right" vertical="center"/>
    </xf>
    <xf numFmtId="0" fontId="19" fillId="2" borderId="306" xfId="0" applyNumberFormat="1" applyFont="1" applyFill="1" applyBorder="1" applyAlignment="1" applyProtection="1">
      <alignment horizontal="right"/>
    </xf>
    <xf numFmtId="0" fontId="19" fillId="2" borderId="299" xfId="0" applyFont="1" applyFill="1" applyBorder="1" applyAlignment="1" applyProtection="1">
      <alignment horizontal="left" vertical="center"/>
    </xf>
    <xf numFmtId="0" fontId="23" fillId="0" borderId="83" xfId="0" applyFont="1" applyBorder="1" applyAlignment="1" applyProtection="1"/>
    <xf numFmtId="0" fontId="19" fillId="2" borderId="82" xfId="0" applyFont="1" applyFill="1" applyBorder="1" applyAlignment="1" applyProtection="1">
      <alignment horizontal="left" vertical="center"/>
    </xf>
    <xf numFmtId="0" fontId="19" fillId="0" borderId="203" xfId="0" applyFont="1" applyFill="1" applyBorder="1" applyAlignment="1" applyProtection="1">
      <alignment horizontal="left" vertical="center"/>
    </xf>
    <xf numFmtId="0" fontId="23" fillId="2" borderId="82" xfId="0" applyFont="1" applyFill="1" applyBorder="1" applyAlignment="1" applyProtection="1">
      <alignment horizontal="left" vertical="center"/>
    </xf>
    <xf numFmtId="164" fontId="19" fillId="2" borderId="230" xfId="0" applyNumberFormat="1" applyFont="1" applyFill="1" applyBorder="1" applyAlignment="1" applyProtection="1">
      <alignment horizontal="center"/>
    </xf>
    <xf numFmtId="164" fontId="19" fillId="2" borderId="49" xfId="0" applyNumberFormat="1" applyFont="1" applyFill="1" applyBorder="1" applyAlignment="1" applyProtection="1">
      <alignment horizontal="center"/>
    </xf>
    <xf numFmtId="5" fontId="19" fillId="2" borderId="49" xfId="0" applyNumberFormat="1" applyFont="1" applyFill="1" applyBorder="1" applyAlignment="1" applyProtection="1">
      <alignment horizontal="center"/>
    </xf>
    <xf numFmtId="1" fontId="22" fillId="2" borderId="82" xfId="0" applyNumberFormat="1" applyFont="1" applyFill="1" applyBorder="1" applyAlignment="1" applyProtection="1">
      <alignment horizontal="left" vertical="center"/>
    </xf>
    <xf numFmtId="0" fontId="19" fillId="2" borderId="302" xfId="0" applyFont="1" applyFill="1" applyBorder="1" applyAlignment="1" applyProtection="1">
      <alignment horizontal="left" vertical="center"/>
    </xf>
    <xf numFmtId="1" fontId="19" fillId="2" borderId="212" xfId="0" applyNumberFormat="1" applyFont="1" applyFill="1" applyBorder="1" applyAlignment="1" applyProtection="1">
      <alignment horizontal="center"/>
    </xf>
    <xf numFmtId="7" fontId="19" fillId="2" borderId="307" xfId="0" applyNumberFormat="1" applyFont="1" applyFill="1" applyBorder="1" applyAlignment="1" applyProtection="1">
      <alignment horizontal="right" vertical="center"/>
    </xf>
    <xf numFmtId="0" fontId="0" fillId="3" borderId="0" xfId="0" applyFont="1" applyFill="1" applyAlignment="1" applyProtection="1">
      <alignment horizontal="center"/>
    </xf>
    <xf numFmtId="0" fontId="0" fillId="2" borderId="0" xfId="0" applyFill="1" applyBorder="1" applyAlignment="1" applyProtection="1"/>
    <xf numFmtId="0" fontId="19" fillId="2" borderId="218" xfId="0" applyNumberFormat="1" applyFont="1" applyFill="1" applyBorder="1" applyAlignment="1" applyProtection="1">
      <alignment horizontal="right"/>
    </xf>
    <xf numFmtId="0" fontId="0" fillId="3" borderId="316" xfId="0" applyFill="1" applyBorder="1" applyAlignment="1" applyProtection="1"/>
    <xf numFmtId="0" fontId="19" fillId="2" borderId="311" xfId="0" applyFont="1" applyFill="1" applyBorder="1" applyAlignment="1" applyProtection="1">
      <alignment horizontal="left" vertical="center"/>
    </xf>
    <xf numFmtId="0" fontId="23" fillId="0" borderId="312" xfId="0" applyFont="1" applyBorder="1" applyAlignment="1" applyProtection="1"/>
    <xf numFmtId="0" fontId="19" fillId="2" borderId="167" xfId="0" applyFont="1" applyFill="1" applyBorder="1" applyAlignment="1" applyProtection="1">
      <alignment horizontal="left" vertical="center"/>
    </xf>
    <xf numFmtId="7" fontId="19" fillId="3" borderId="230" xfId="0" applyNumberFormat="1" applyFont="1" applyFill="1" applyBorder="1" applyAlignment="1" applyProtection="1">
      <alignment horizontal="right"/>
    </xf>
    <xf numFmtId="7" fontId="19" fillId="3" borderId="49" xfId="0" applyNumberFormat="1" applyFont="1" applyFill="1" applyBorder="1" applyAlignment="1" applyProtection="1">
      <alignment horizontal="right"/>
    </xf>
    <xf numFmtId="0" fontId="23" fillId="2" borderId="167" xfId="0" applyFont="1" applyFill="1" applyBorder="1" applyAlignment="1" applyProtection="1">
      <alignment horizontal="left" vertical="center"/>
    </xf>
    <xf numFmtId="164" fontId="19" fillId="2" borderId="43" xfId="0" applyNumberFormat="1" applyFont="1" applyFill="1" applyBorder="1" applyAlignment="1" applyProtection="1">
      <alignment horizontal="center"/>
    </xf>
    <xf numFmtId="5" fontId="19" fillId="0" borderId="233" xfId="0" applyNumberFormat="1" applyFont="1" applyFill="1" applyBorder="1" applyAlignment="1" applyProtection="1">
      <alignment horizontal="center"/>
    </xf>
    <xf numFmtId="5" fontId="19" fillId="0" borderId="49" xfId="0" applyNumberFormat="1" applyFont="1" applyFill="1" applyBorder="1" applyAlignment="1" applyProtection="1">
      <alignment horizontal="center"/>
    </xf>
    <xf numFmtId="1" fontId="22" fillId="2" borderId="167" xfId="0" applyNumberFormat="1" applyFont="1" applyFill="1" applyBorder="1" applyAlignment="1" applyProtection="1">
      <alignment horizontal="left" vertical="center"/>
    </xf>
    <xf numFmtId="0" fontId="14" fillId="2" borderId="0" xfId="0" applyFont="1" applyFill="1" applyAlignment="1" applyProtection="1">
      <alignment horizontal="left"/>
    </xf>
    <xf numFmtId="0" fontId="14" fillId="2" borderId="0" xfId="0" applyNumberFormat="1" applyFont="1" applyFill="1" applyBorder="1" applyAlignment="1" applyProtection="1">
      <alignment horizontal="left" vertical="top"/>
    </xf>
    <xf numFmtId="0" fontId="0" fillId="6" borderId="71" xfId="0" applyFill="1" applyBorder="1" applyAlignment="1" applyProtection="1"/>
    <xf numFmtId="0" fontId="0" fillId="5" borderId="198" xfId="0" applyFont="1" applyFill="1" applyBorder="1" applyAlignment="1" applyProtection="1">
      <alignment horizontal="left"/>
    </xf>
    <xf numFmtId="0" fontId="13" fillId="8" borderId="191" xfId="0" applyFont="1" applyFill="1" applyBorder="1" applyAlignment="1" applyProtection="1">
      <alignment horizontal="center"/>
      <protection locked="0"/>
    </xf>
    <xf numFmtId="1" fontId="13" fillId="8" borderId="191" xfId="0" applyNumberFormat="1" applyFont="1" applyFill="1" applyBorder="1" applyAlignment="1" applyProtection="1">
      <alignment horizontal="center"/>
      <protection locked="0"/>
    </xf>
    <xf numFmtId="7" fontId="13" fillId="13" borderId="394" xfId="2" applyFont="1" applyFill="1" applyBorder="1" applyAlignment="1" applyProtection="1">
      <alignment horizontal="center"/>
    </xf>
    <xf numFmtId="7" fontId="13" fillId="13" borderId="188" xfId="2" applyFont="1" applyFill="1" applyBorder="1" applyAlignment="1" applyProtection="1">
      <alignment horizontal="center"/>
    </xf>
    <xf numFmtId="7" fontId="13" fillId="13" borderId="196" xfId="2" applyFont="1" applyFill="1" applyBorder="1" applyAlignment="1" applyProtection="1">
      <alignment horizontal="center"/>
    </xf>
    <xf numFmtId="0" fontId="0" fillId="0" borderId="392" xfId="0" applyBorder="1" applyAlignment="1" applyProtection="1"/>
    <xf numFmtId="0" fontId="0" fillId="2" borderId="392" xfId="0" applyFill="1" applyBorder="1" applyAlignment="1" applyProtection="1"/>
    <xf numFmtId="0" fontId="6" fillId="0" borderId="392" xfId="0" applyFont="1" applyBorder="1" applyAlignment="1" applyProtection="1"/>
    <xf numFmtId="0" fontId="3" fillId="2" borderId="392" xfId="0" applyFont="1" applyFill="1" applyBorder="1" applyAlignment="1" applyProtection="1"/>
    <xf numFmtId="0" fontId="12" fillId="0" borderId="392" xfId="0" applyFont="1" applyBorder="1" applyAlignment="1" applyProtection="1"/>
    <xf numFmtId="0" fontId="11" fillId="0" borderId="392" xfId="0" applyFont="1" applyBorder="1" applyAlignment="1" applyProtection="1"/>
    <xf numFmtId="0" fontId="4" fillId="2" borderId="392" xfId="0" applyFont="1" applyFill="1" applyBorder="1" applyAlignment="1" applyProtection="1"/>
    <xf numFmtId="0" fontId="8" fillId="2" borderId="392" xfId="0" applyFont="1" applyFill="1" applyBorder="1" applyAlignment="1" applyProtection="1">
      <alignment horizontal="center"/>
    </xf>
    <xf numFmtId="0" fontId="8" fillId="2" borderId="392" xfId="0" applyFont="1" applyFill="1" applyBorder="1" applyAlignment="1" applyProtection="1"/>
    <xf numFmtId="0" fontId="2" fillId="2" borderId="392" xfId="0" applyFont="1" applyFill="1" applyBorder="1" applyAlignment="1" applyProtection="1">
      <alignment horizontal="center"/>
    </xf>
    <xf numFmtId="0" fontId="6" fillId="2" borderId="392" xfId="0" applyFont="1" applyFill="1" applyBorder="1" applyAlignment="1" applyProtection="1">
      <alignment horizontal="left"/>
    </xf>
    <xf numFmtId="0" fontId="2" fillId="2" borderId="392" xfId="0" applyFont="1" applyFill="1" applyBorder="1" applyAlignment="1" applyProtection="1">
      <alignment horizontal="right"/>
    </xf>
    <xf numFmtId="0" fontId="6" fillId="2" borderId="392" xfId="0" applyFont="1" applyFill="1" applyBorder="1" applyAlignment="1" applyProtection="1">
      <alignment horizontal="center" vertical="center"/>
    </xf>
    <xf numFmtId="0" fontId="6" fillId="0" borderId="392" xfId="0" applyFont="1" applyBorder="1" applyAlignment="1" applyProtection="1">
      <alignment horizontal="center" vertical="center"/>
    </xf>
    <xf numFmtId="0" fontId="6" fillId="0" borderId="392" xfId="0" applyFont="1" applyBorder="1" applyAlignment="1" applyProtection="1">
      <alignment horizontal="center"/>
    </xf>
    <xf numFmtId="0" fontId="7" fillId="2" borderId="392" xfId="0" applyNumberFormat="1" applyFont="1" applyFill="1" applyBorder="1" applyAlignment="1" applyProtection="1">
      <alignment horizontal="left" vertical="center"/>
    </xf>
    <xf numFmtId="0" fontId="0" fillId="2" borderId="392" xfId="0" applyNumberFormat="1" applyFont="1" applyFill="1" applyBorder="1" applyAlignment="1" applyProtection="1"/>
    <xf numFmtId="0" fontId="14" fillId="2" borderId="392" xfId="0" applyNumberFormat="1" applyFont="1" applyFill="1" applyBorder="1" applyAlignment="1" applyProtection="1">
      <alignment horizontal="left" vertical="center"/>
    </xf>
    <xf numFmtId="0" fontId="0" fillId="2" borderId="392" xfId="0" applyNumberFormat="1" applyFont="1" applyFill="1" applyBorder="1" applyAlignment="1" applyProtection="1">
      <alignment horizontal="left" vertical="center"/>
    </xf>
    <xf numFmtId="0" fontId="14" fillId="0" borderId="392" xfId="0" applyFont="1" applyBorder="1" applyAlignment="1" applyProtection="1"/>
    <xf numFmtId="0" fontId="4" fillId="3" borderId="392" xfId="0" applyFont="1" applyFill="1" applyBorder="1" applyAlignment="1" applyProtection="1"/>
    <xf numFmtId="0" fontId="0" fillId="3" borderId="392" xfId="0" applyFill="1" applyBorder="1" applyAlignment="1" applyProtection="1"/>
    <xf numFmtId="0" fontId="7" fillId="3" borderId="392" xfId="0" applyFont="1" applyFill="1" applyBorder="1" applyAlignment="1" applyProtection="1">
      <alignment horizontal="left" vertical="center"/>
    </xf>
    <xf numFmtId="0" fontId="14" fillId="3" borderId="392" xfId="0" applyFont="1" applyFill="1" applyBorder="1" applyAlignment="1" applyProtection="1">
      <alignment horizontal="left" vertical="center"/>
    </xf>
    <xf numFmtId="0" fontId="6" fillId="2" borderId="392" xfId="0" applyFont="1" applyFill="1" applyBorder="1" applyAlignment="1" applyProtection="1"/>
    <xf numFmtId="0" fontId="15" fillId="0" borderId="392" xfId="0" applyFont="1" applyBorder="1" applyAlignment="1" applyProtection="1"/>
    <xf numFmtId="0" fontId="24" fillId="2" borderId="392" xfId="0" applyFont="1" applyFill="1" applyBorder="1" applyAlignment="1" applyProtection="1"/>
    <xf numFmtId="0" fontId="14" fillId="0" borderId="392" xfId="0" applyFont="1" applyBorder="1" applyAlignment="1" applyProtection="1">
      <alignment horizontal="center" vertical="center"/>
    </xf>
    <xf numFmtId="0" fontId="24" fillId="0" borderId="392" xfId="0" applyFont="1" applyBorder="1" applyAlignment="1" applyProtection="1"/>
    <xf numFmtId="0" fontId="8" fillId="3" borderId="392" xfId="0" applyFont="1" applyFill="1" applyBorder="1" applyAlignment="1" applyProtection="1"/>
    <xf numFmtId="0" fontId="8" fillId="0" borderId="392" xfId="0" applyFont="1" applyBorder="1" applyProtection="1">
      <alignment vertical="top"/>
    </xf>
    <xf numFmtId="0" fontId="8" fillId="0" borderId="392" xfId="0" applyFont="1" applyBorder="1" applyAlignment="1" applyProtection="1"/>
    <xf numFmtId="5" fontId="9" fillId="7" borderId="398" xfId="0" applyNumberFormat="1" applyFont="1" applyFill="1" applyBorder="1" applyAlignment="1" applyProtection="1"/>
    <xf numFmtId="0" fontId="0" fillId="0" borderId="399" xfId="0" applyBorder="1" applyAlignment="1"/>
    <xf numFmtId="5" fontId="9" fillId="12" borderId="363" xfId="0" applyNumberFormat="1" applyFont="1" applyFill="1" applyBorder="1" applyAlignment="1" applyProtection="1"/>
    <xf numFmtId="5" fontId="9" fillId="4" borderId="399" xfId="0" applyNumberFormat="1" applyFont="1" applyFill="1" applyBorder="1" applyAlignment="1" applyProtection="1"/>
    <xf numFmtId="9" fontId="0" fillId="10" borderId="37" xfId="10" applyNumberFormat="1" applyFont="1" applyFill="1" applyBorder="1" applyAlignment="1" applyProtection="1">
      <protection locked="0"/>
    </xf>
    <xf numFmtId="7" fontId="19" fillId="2" borderId="400" xfId="0" applyNumberFormat="1" applyFont="1" applyFill="1" applyBorder="1" applyAlignment="1" applyProtection="1">
      <alignment horizontal="right" vertical="center"/>
    </xf>
    <xf numFmtId="7" fontId="19" fillId="2" borderId="264" xfId="0" applyNumberFormat="1" applyFont="1" applyFill="1" applyBorder="1" applyAlignment="1" applyProtection="1">
      <alignment horizontal="right" vertical="center"/>
    </xf>
    <xf numFmtId="0" fontId="13" fillId="4" borderId="0" xfId="0" applyFont="1" applyFill="1" applyBorder="1" applyAlignment="1" applyProtection="1">
      <alignment horizontal="right"/>
    </xf>
    <xf numFmtId="0" fontId="13" fillId="5" borderId="0" xfId="0" applyFont="1" applyFill="1" applyBorder="1" applyAlignment="1" applyProtection="1">
      <alignment horizontal="left"/>
    </xf>
    <xf numFmtId="0" fontId="0" fillId="0" borderId="0" xfId="0" applyBorder="1" applyAlignment="1">
      <alignment horizontal="right"/>
    </xf>
    <xf numFmtId="0" fontId="6" fillId="4" borderId="0" xfId="0" applyFont="1" applyFill="1" applyBorder="1" applyAlignment="1" applyProtection="1"/>
    <xf numFmtId="0" fontId="13" fillId="4" borderId="0" xfId="0" applyFont="1" applyFill="1" applyBorder="1" applyAlignment="1" applyProtection="1"/>
    <xf numFmtId="0" fontId="0" fillId="4" borderId="0" xfId="0" applyFill="1" applyBorder="1" applyAlignment="1" applyProtection="1"/>
    <xf numFmtId="0" fontId="0" fillId="4" borderId="0" xfId="0" applyFill="1" applyBorder="1" applyAlignment="1" applyProtection="1">
      <alignment horizontal="right"/>
    </xf>
    <xf numFmtId="1" fontId="6" fillId="4" borderId="0" xfId="0" applyNumberFormat="1" applyFont="1" applyFill="1" applyBorder="1" applyAlignment="1" applyProtection="1"/>
    <xf numFmtId="0" fontId="13" fillId="4" borderId="0" xfId="0" applyFont="1" applyFill="1" applyBorder="1" applyAlignment="1" applyProtection="1">
      <alignment horizontal="center"/>
    </xf>
    <xf numFmtId="0" fontId="0" fillId="4" borderId="0" xfId="0" applyFill="1" applyBorder="1" applyAlignment="1" applyProtection="1">
      <alignment horizontal="center"/>
    </xf>
    <xf numFmtId="0" fontId="13" fillId="6" borderId="0" xfId="0" applyFont="1" applyFill="1" applyBorder="1" applyAlignment="1" applyProtection="1"/>
    <xf numFmtId="0" fontId="19" fillId="0" borderId="401" xfId="0" applyFont="1" applyBorder="1" applyAlignment="1" applyProtection="1"/>
    <xf numFmtId="0" fontId="19" fillId="0" borderId="402" xfId="0" applyFont="1" applyBorder="1" applyAlignment="1" applyProtection="1"/>
    <xf numFmtId="0" fontId="19" fillId="2" borderId="161" xfId="0" applyFont="1" applyFill="1" applyBorder="1" applyAlignment="1" applyProtection="1"/>
    <xf numFmtId="0" fontId="22" fillId="2" borderId="162" xfId="0" applyFont="1" applyFill="1" applyBorder="1" applyAlignment="1" applyProtection="1"/>
    <xf numFmtId="0" fontId="0" fillId="2" borderId="162" xfId="0" applyFill="1" applyBorder="1" applyAlignment="1" applyProtection="1"/>
    <xf numFmtId="0" fontId="19" fillId="2" borderId="213" xfId="0" applyFont="1" applyFill="1" applyBorder="1" applyAlignment="1" applyProtection="1"/>
    <xf numFmtId="0" fontId="19" fillId="0" borderId="0" xfId="0" applyFont="1" applyAlignment="1" applyProtection="1"/>
    <xf numFmtId="0" fontId="28" fillId="0" borderId="0" xfId="0" applyFont="1" applyAlignment="1" applyProtection="1">
      <alignment wrapText="1"/>
    </xf>
    <xf numFmtId="0" fontId="0" fillId="0" borderId="0" xfId="0" applyAlignment="1" applyProtection="1"/>
    <xf numFmtId="0" fontId="19" fillId="2" borderId="0" xfId="0" applyFont="1" applyFill="1" applyBorder="1" applyAlignment="1" applyProtection="1">
      <alignment horizontal="left" vertical="center"/>
    </xf>
    <xf numFmtId="0" fontId="0" fillId="0" borderId="0" xfId="0" applyBorder="1" applyAlignment="1" applyProtection="1"/>
    <xf numFmtId="0" fontId="0" fillId="0" borderId="0" xfId="0" applyAlignment="1" applyProtection="1">
      <alignment vertical="top" wrapText="1"/>
    </xf>
    <xf numFmtId="0" fontId="19" fillId="2" borderId="0" xfId="0" applyNumberFormat="1" applyFont="1" applyFill="1" applyBorder="1" applyAlignment="1" applyProtection="1">
      <alignment horizontal="left" vertical="top"/>
    </xf>
    <xf numFmtId="0" fontId="20" fillId="0" borderId="0" xfId="0" applyFont="1" applyAlignment="1"/>
    <xf numFmtId="0" fontId="19" fillId="0" borderId="206" xfId="0" applyFont="1" applyBorder="1" applyAlignment="1" applyProtection="1">
      <alignment horizontal="left"/>
    </xf>
    <xf numFmtId="0" fontId="19" fillId="2" borderId="0" xfId="0" applyNumberFormat="1" applyFont="1" applyFill="1" applyBorder="1" applyAlignment="1" applyProtection="1">
      <alignment horizontal="left" vertical="top" wrapText="1"/>
    </xf>
    <xf numFmtId="0" fontId="19" fillId="0" borderId="0" xfId="0" applyFont="1" applyBorder="1" applyAlignment="1" applyProtection="1">
      <alignment horizontal="left" vertical="top" wrapText="1"/>
    </xf>
    <xf numFmtId="0" fontId="19" fillId="0" borderId="0" xfId="0" applyFont="1" applyAlignment="1" applyProtection="1"/>
    <xf numFmtId="0" fontId="21" fillId="0" borderId="0" xfId="0" applyFont="1" applyAlignment="1" applyProtection="1">
      <alignment horizontal="left" wrapText="1"/>
    </xf>
    <xf numFmtId="0" fontId="19" fillId="2" borderId="0" xfId="0"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left" vertical="top" wrapText="1"/>
    </xf>
    <xf numFmtId="0" fontId="21" fillId="2" borderId="0" xfId="0" applyFont="1" applyFill="1" applyBorder="1" applyAlignment="1" applyProtection="1">
      <alignment horizontal="left" vertical="center"/>
    </xf>
    <xf numFmtId="0" fontId="0" fillId="0" borderId="0" xfId="0" applyAlignment="1" applyProtection="1"/>
    <xf numFmtId="0" fontId="17" fillId="0" borderId="0" xfId="8" applyAlignment="1" applyProtection="1">
      <alignment horizontal="left" vertical="top" wrapText="1"/>
    </xf>
    <xf numFmtId="0" fontId="19" fillId="0" borderId="0" xfId="0" applyFont="1" applyBorder="1" applyAlignment="1" applyProtection="1"/>
    <xf numFmtId="0" fontId="19" fillId="0" borderId="260" xfId="0" applyFont="1" applyBorder="1" applyAlignment="1" applyProtection="1">
      <alignment horizontal="left"/>
    </xf>
    <xf numFmtId="167" fontId="0" fillId="7" borderId="37" xfId="0" applyNumberFormat="1" applyFont="1" applyFill="1" applyBorder="1" applyAlignment="1" applyProtection="1">
      <alignment horizontal="right"/>
    </xf>
    <xf numFmtId="0" fontId="0" fillId="6" borderId="88" xfId="0" applyFill="1" applyBorder="1" applyAlignment="1" applyProtection="1">
      <alignment horizontal="left"/>
    </xf>
    <xf numFmtId="2" fontId="0" fillId="4" borderId="35" xfId="0" applyNumberFormat="1" applyFill="1" applyBorder="1" applyAlignment="1" applyProtection="1">
      <alignment horizontal="right"/>
    </xf>
    <xf numFmtId="0" fontId="34" fillId="0" borderId="0" xfId="0" applyFont="1" applyAlignment="1" applyProtection="1">
      <alignment horizontal="left" wrapText="1"/>
    </xf>
    <xf numFmtId="0" fontId="6" fillId="0" borderId="392" xfId="0" applyFont="1" applyBorder="1" applyAlignment="1" applyProtection="1">
      <alignment horizontal="left"/>
    </xf>
    <xf numFmtId="0" fontId="19" fillId="0" borderId="0" xfId="0" applyFont="1" applyAlignment="1" applyProtection="1">
      <alignment horizontal="left"/>
    </xf>
    <xf numFmtId="0" fontId="21" fillId="0" borderId="0" xfId="0" applyFont="1" applyBorder="1" applyAlignment="1" applyProtection="1">
      <alignment vertical="top"/>
    </xf>
    <xf numFmtId="0" fontId="23" fillId="0" borderId="47" xfId="0" applyFont="1" applyBorder="1" applyAlignment="1" applyProtection="1"/>
    <xf numFmtId="0" fontId="23" fillId="0" borderId="48" xfId="0" applyFont="1" applyBorder="1" applyAlignment="1" applyProtection="1"/>
    <xf numFmtId="167" fontId="23" fillId="0" borderId="48" xfId="0" applyNumberFormat="1" applyFont="1" applyBorder="1" applyAlignment="1" applyProtection="1"/>
    <xf numFmtId="7" fontId="22" fillId="0" borderId="408" xfId="2" applyFont="1" applyBorder="1" applyAlignment="1" applyProtection="1"/>
    <xf numFmtId="1" fontId="23" fillId="2" borderId="0" xfId="0" applyNumberFormat="1" applyFont="1" applyFill="1" applyBorder="1" applyAlignment="1" applyProtection="1">
      <alignment horizontal="center"/>
    </xf>
    <xf numFmtId="1" fontId="22" fillId="2" borderId="0" xfId="0" applyNumberFormat="1" applyFont="1" applyFill="1" applyBorder="1" applyAlignment="1" applyProtection="1">
      <alignment horizontal="center"/>
    </xf>
    <xf numFmtId="0" fontId="22" fillId="3" borderId="0" xfId="0" applyFont="1" applyFill="1" applyBorder="1" applyAlignment="1" applyProtection="1">
      <alignment horizontal="right"/>
    </xf>
    <xf numFmtId="2" fontId="19" fillId="2" borderId="0" xfId="0" applyNumberFormat="1" applyFont="1" applyFill="1" applyBorder="1" applyAlignment="1" applyProtection="1">
      <alignment horizontal="center"/>
    </xf>
    <xf numFmtId="5" fontId="19" fillId="2" borderId="0" xfId="0" applyNumberFormat="1" applyFont="1" applyFill="1" applyBorder="1" applyAlignment="1" applyProtection="1">
      <alignment horizontal="center"/>
    </xf>
    <xf numFmtId="7" fontId="19" fillId="3" borderId="0" xfId="0" applyNumberFormat="1" applyFont="1" applyFill="1" applyBorder="1" applyAlignment="1" applyProtection="1"/>
    <xf numFmtId="7" fontId="19" fillId="3" borderId="0" xfId="2" applyFont="1" applyFill="1" applyBorder="1" applyAlignment="1" applyProtection="1">
      <alignment horizontal="right"/>
    </xf>
    <xf numFmtId="0" fontId="23" fillId="0" borderId="259" xfId="0" applyFont="1" applyBorder="1" applyAlignment="1" applyProtection="1"/>
    <xf numFmtId="0" fontId="23" fillId="0" borderId="409" xfId="0" applyFont="1" applyBorder="1" applyAlignment="1" applyProtection="1"/>
    <xf numFmtId="167" fontId="23" fillId="0" borderId="409" xfId="0" applyNumberFormat="1" applyFont="1" applyBorder="1" applyAlignment="1" applyProtection="1"/>
    <xf numFmtId="167" fontId="23" fillId="0" borderId="398" xfId="0" applyNumberFormat="1" applyFont="1" applyBorder="1" applyAlignment="1" applyProtection="1"/>
    <xf numFmtId="7" fontId="22" fillId="0" borderId="145" xfId="2" applyFont="1" applyBorder="1" applyAlignment="1" applyProtection="1"/>
    <xf numFmtId="0" fontId="21" fillId="0" borderId="0" xfId="0" applyFont="1" applyFill="1" applyBorder="1" applyAlignment="1" applyProtection="1">
      <alignment vertical="top" wrapText="1"/>
    </xf>
    <xf numFmtId="0" fontId="5" fillId="2" borderId="0" xfId="0" applyFont="1" applyFill="1" applyBorder="1" applyAlignment="1" applyProtection="1">
      <alignment horizontal="left"/>
    </xf>
    <xf numFmtId="0" fontId="21" fillId="2" borderId="0" xfId="0" applyNumberFormat="1" applyFont="1" applyFill="1" applyBorder="1" applyAlignment="1" applyProtection="1">
      <alignment vertical="top"/>
    </xf>
    <xf numFmtId="0" fontId="10" fillId="2" borderId="0" xfId="0" applyFont="1" applyFill="1" applyBorder="1" applyAlignment="1">
      <alignment vertical="top" wrapText="1"/>
    </xf>
    <xf numFmtId="0" fontId="19" fillId="2" borderId="110" xfId="0" applyFont="1" applyFill="1" applyBorder="1" applyAlignment="1" applyProtection="1">
      <alignment horizontal="left" vertical="center"/>
    </xf>
    <xf numFmtId="0" fontId="19" fillId="2" borderId="320" xfId="0" applyNumberFormat="1" applyFont="1" applyFill="1" applyBorder="1" applyAlignment="1" applyProtection="1"/>
    <xf numFmtId="0" fontId="19" fillId="2" borderId="357" xfId="0" applyFont="1" applyFill="1" applyBorder="1" applyAlignment="1" applyProtection="1"/>
    <xf numFmtId="164" fontId="19" fillId="2" borderId="228" xfId="0" applyNumberFormat="1" applyFont="1" applyFill="1" applyBorder="1" applyAlignment="1" applyProtection="1"/>
    <xf numFmtId="0" fontId="19" fillId="2" borderId="414" xfId="0" applyNumberFormat="1" applyFont="1" applyFill="1" applyBorder="1" applyAlignment="1" applyProtection="1"/>
    <xf numFmtId="0" fontId="19" fillId="2" borderId="259" xfId="0" applyNumberFormat="1" applyFont="1" applyFill="1" applyBorder="1" applyAlignment="1" applyProtection="1"/>
    <xf numFmtId="1" fontId="19" fillId="2" borderId="143" xfId="0" applyNumberFormat="1" applyFont="1" applyFill="1" applyBorder="1" applyAlignment="1" applyProtection="1"/>
    <xf numFmtId="164" fontId="19" fillId="2" borderId="143" xfId="0" applyNumberFormat="1" applyFont="1" applyFill="1" applyBorder="1" applyAlignment="1" applyProtection="1">
      <alignment horizontal="right"/>
    </xf>
    <xf numFmtId="0" fontId="19" fillId="2" borderId="415" xfId="0" applyFont="1" applyFill="1" applyBorder="1" applyAlignment="1" applyProtection="1"/>
    <xf numFmtId="0" fontId="21" fillId="0" borderId="0" xfId="0" applyFont="1" applyBorder="1" applyAlignment="1" applyProtection="1">
      <alignment vertical="top" wrapText="1"/>
    </xf>
    <xf numFmtId="1" fontId="19" fillId="2" borderId="0" xfId="0" applyNumberFormat="1" applyFont="1" applyFill="1" applyBorder="1" applyAlignment="1" applyProtection="1">
      <alignment vertical="top" wrapText="1"/>
    </xf>
    <xf numFmtId="0" fontId="34" fillId="0" borderId="0" xfId="0" applyFont="1" applyAlignment="1" applyProtection="1">
      <alignment wrapText="1"/>
    </xf>
    <xf numFmtId="0" fontId="17" fillId="0" borderId="0" xfId="8" applyAlignment="1" applyProtection="1">
      <alignment vertical="top" wrapText="1"/>
    </xf>
    <xf numFmtId="0" fontId="0" fillId="0" borderId="0" xfId="0" applyAlignment="1">
      <alignment vertical="top"/>
    </xf>
    <xf numFmtId="0" fontId="0" fillId="2" borderId="0" xfId="0" applyFill="1" applyAlignment="1" applyProtection="1">
      <alignment vertical="top"/>
      <protection locked="0"/>
    </xf>
    <xf numFmtId="0" fontId="0" fillId="2" borderId="0" xfId="0" applyFont="1" applyFill="1" applyAlignment="1" applyProtection="1">
      <alignment horizontal="center" vertical="top"/>
      <protection locked="0"/>
    </xf>
    <xf numFmtId="0" fontId="13" fillId="0" borderId="0" xfId="0" applyFont="1" applyAlignment="1">
      <alignment horizontal="center" vertical="top"/>
    </xf>
    <xf numFmtId="0" fontId="13" fillId="3" borderId="0" xfId="0" applyFont="1" applyFill="1" applyAlignment="1" applyProtection="1"/>
    <xf numFmtId="0" fontId="0" fillId="5" borderId="327" xfId="0" applyFill="1" applyBorder="1" applyAlignment="1" applyProtection="1"/>
    <xf numFmtId="0" fontId="7" fillId="5" borderId="416" xfId="0" applyFont="1" applyFill="1" applyBorder="1" applyAlignment="1" applyProtection="1">
      <alignment horizontal="center"/>
    </xf>
    <xf numFmtId="0" fontId="7" fillId="9" borderId="416" xfId="0" applyFont="1" applyFill="1" applyBorder="1" applyAlignment="1" applyProtection="1">
      <alignment horizontal="center"/>
    </xf>
    <xf numFmtId="0" fontId="7" fillId="5" borderId="338" xfId="0" applyFont="1" applyFill="1" applyBorder="1" applyAlignment="1" applyProtection="1">
      <alignment horizontal="center"/>
    </xf>
    <xf numFmtId="0" fontId="7" fillId="9" borderId="417" xfId="0" applyFont="1" applyFill="1" applyBorder="1" applyAlignment="1" applyProtection="1">
      <alignment horizontal="center"/>
    </xf>
    <xf numFmtId="0" fontId="7" fillId="5" borderId="418" xfId="0" applyFont="1" applyFill="1" applyBorder="1" applyAlignment="1" applyProtection="1">
      <alignment horizontal="center"/>
    </xf>
    <xf numFmtId="0" fontId="7" fillId="9" borderId="418" xfId="0" applyFont="1" applyFill="1" applyBorder="1" applyAlignment="1" applyProtection="1">
      <alignment horizontal="center"/>
    </xf>
    <xf numFmtId="0" fontId="7" fillId="6" borderId="329" xfId="0" applyFont="1" applyFill="1" applyBorder="1" applyAlignment="1" applyProtection="1">
      <alignment horizontal="center"/>
    </xf>
    <xf numFmtId="0" fontId="7" fillId="13" borderId="339" xfId="0" applyFont="1" applyFill="1" applyBorder="1" applyAlignment="1" applyProtection="1">
      <alignment horizontal="center"/>
    </xf>
    <xf numFmtId="0" fontId="13" fillId="7" borderId="376" xfId="0" applyFont="1" applyFill="1" applyBorder="1" applyAlignment="1" applyProtection="1">
      <alignment horizontal="center"/>
    </xf>
    <xf numFmtId="0" fontId="0" fillId="7" borderId="173" xfId="0" applyFont="1" applyFill="1" applyBorder="1" applyAlignment="1" applyProtection="1">
      <alignment horizontal="center"/>
    </xf>
    <xf numFmtId="0" fontId="13" fillId="7" borderId="173" xfId="0" applyFont="1" applyFill="1" applyBorder="1" applyAlignment="1" applyProtection="1">
      <alignment horizontal="center"/>
    </xf>
    <xf numFmtId="0" fontId="13" fillId="7" borderId="402" xfId="0" applyFont="1" applyFill="1" applyBorder="1" applyAlignment="1" applyProtection="1">
      <alignment horizontal="center"/>
    </xf>
    <xf numFmtId="0" fontId="0" fillId="0" borderId="173" xfId="0" applyBorder="1" applyAlignment="1" applyProtection="1">
      <alignment horizontal="center"/>
    </xf>
    <xf numFmtId="0" fontId="0" fillId="7" borderId="376" xfId="0" applyFont="1" applyFill="1" applyBorder="1" applyAlignment="1" applyProtection="1">
      <alignment horizontal="center"/>
    </xf>
    <xf numFmtId="0" fontId="0" fillId="0" borderId="419" xfId="0" applyBorder="1" applyAlignment="1" applyProtection="1">
      <alignment horizontal="center"/>
    </xf>
    <xf numFmtId="0" fontId="0" fillId="8" borderId="419" xfId="0" applyFill="1" applyBorder="1" applyAlignment="1" applyProtection="1">
      <alignment horizontal="center"/>
      <protection locked="0"/>
    </xf>
    <xf numFmtId="5" fontId="0" fillId="0" borderId="419" xfId="2" applyNumberFormat="1" applyFont="1" applyBorder="1" applyAlignment="1" applyProtection="1">
      <alignment horizontal="center"/>
    </xf>
    <xf numFmtId="5" fontId="13" fillId="8" borderId="419" xfId="2" applyNumberFormat="1" applyFont="1" applyFill="1" applyBorder="1" applyAlignment="1" applyProtection="1">
      <alignment horizontal="center"/>
      <protection locked="0"/>
    </xf>
    <xf numFmtId="7" fontId="0" fillId="0" borderId="419" xfId="2" applyFont="1" applyBorder="1" applyAlignment="1" applyProtection="1">
      <alignment horizontal="center"/>
    </xf>
    <xf numFmtId="7" fontId="13" fillId="13" borderId="420" xfId="2" applyFont="1" applyFill="1" applyBorder="1" applyAlignment="1" applyProtection="1">
      <alignment horizontal="center"/>
    </xf>
    <xf numFmtId="165" fontId="13" fillId="4" borderId="421" xfId="0" applyNumberFormat="1" applyFont="1" applyFill="1" applyBorder="1" applyAlignment="1" applyProtection="1"/>
    <xf numFmtId="0" fontId="6" fillId="2" borderId="423" xfId="0" applyFont="1" applyFill="1" applyBorder="1" applyAlignment="1" applyProtection="1"/>
    <xf numFmtId="0" fontId="0" fillId="3" borderId="39" xfId="0" applyFont="1" applyFill="1" applyBorder="1" applyAlignment="1" applyProtection="1">
      <alignment horizontal="center"/>
    </xf>
    <xf numFmtId="0" fontId="7" fillId="2" borderId="39" xfId="0" applyNumberFormat="1" applyFont="1" applyFill="1" applyBorder="1" applyAlignment="1" applyProtection="1">
      <alignment horizontal="center"/>
    </xf>
    <xf numFmtId="0" fontId="7" fillId="3" borderId="39" xfId="0" applyNumberFormat="1" applyFont="1" applyFill="1" applyBorder="1" applyAlignment="1" applyProtection="1">
      <alignment horizontal="center"/>
    </xf>
    <xf numFmtId="165" fontId="13" fillId="4" borderId="329" xfId="0" applyNumberFormat="1" applyFont="1" applyFill="1" applyBorder="1" applyAlignment="1" applyProtection="1"/>
    <xf numFmtId="0" fontId="0" fillId="0" borderId="388" xfId="0" applyFill="1" applyBorder="1" applyAlignment="1" applyProtection="1"/>
    <xf numFmtId="9" fontId="0" fillId="4" borderId="329" xfId="0" applyNumberFormat="1" applyFill="1" applyBorder="1" applyAlignment="1" applyProtection="1">
      <protection locked="0"/>
    </xf>
    <xf numFmtId="1" fontId="0" fillId="2" borderId="325" xfId="0" applyNumberFormat="1" applyFill="1" applyBorder="1" applyAlignment="1" applyProtection="1"/>
    <xf numFmtId="0" fontId="0" fillId="4" borderId="325" xfId="0" applyFill="1" applyBorder="1" applyAlignment="1" applyProtection="1"/>
    <xf numFmtId="0" fontId="0" fillId="8" borderId="325" xfId="0" applyFill="1" applyBorder="1" applyAlignment="1" applyProtection="1">
      <protection locked="0"/>
    </xf>
    <xf numFmtId="7" fontId="0" fillId="4" borderId="325" xfId="0" applyNumberFormat="1" applyFill="1" applyBorder="1" applyAlignment="1" applyProtection="1"/>
    <xf numFmtId="0" fontId="0" fillId="0" borderId="227" xfId="0" applyFill="1" applyBorder="1" applyAlignment="1" applyProtection="1"/>
    <xf numFmtId="0" fontId="0" fillId="0" borderId="425" xfId="0" applyFill="1" applyBorder="1" applyAlignment="1" applyProtection="1"/>
    <xf numFmtId="1" fontId="0" fillId="2" borderId="424" xfId="0" applyNumberFormat="1" applyFill="1" applyBorder="1" applyAlignment="1" applyProtection="1"/>
    <xf numFmtId="0" fontId="0" fillId="4" borderId="424" xfId="0" applyFill="1" applyBorder="1" applyAlignment="1" applyProtection="1"/>
    <xf numFmtId="0" fontId="0" fillId="4" borderId="250" xfId="0" applyFill="1" applyBorder="1" applyAlignment="1" applyProtection="1"/>
    <xf numFmtId="0" fontId="0" fillId="4" borderId="425" xfId="0" applyFill="1" applyBorder="1" applyAlignment="1" applyProtection="1"/>
    <xf numFmtId="0" fontId="0" fillId="8" borderId="424" xfId="0" applyFill="1" applyBorder="1" applyAlignment="1" applyProtection="1">
      <protection locked="0"/>
    </xf>
    <xf numFmtId="7" fontId="0" fillId="4" borderId="424" xfId="0" applyNumberFormat="1" applyFill="1" applyBorder="1" applyAlignment="1" applyProtection="1"/>
    <xf numFmtId="0" fontId="0" fillId="0" borderId="0" xfId="0" applyAlignment="1" applyProtection="1"/>
    <xf numFmtId="2" fontId="13" fillId="8" borderId="37" xfId="0" applyNumberFormat="1" applyFont="1" applyFill="1" applyBorder="1" applyAlignment="1" applyProtection="1">
      <protection locked="0"/>
    </xf>
    <xf numFmtId="164" fontId="19" fillId="2" borderId="8" xfId="0" applyNumberFormat="1" applyFont="1" applyFill="1" applyBorder="1" applyAlignment="1" applyProtection="1">
      <alignment horizontal="center"/>
    </xf>
    <xf numFmtId="7" fontId="22" fillId="3" borderId="69" xfId="2" applyNumberFormat="1" applyFont="1" applyFill="1" applyBorder="1" applyAlignment="1" applyProtection="1">
      <alignment horizontal="center"/>
    </xf>
    <xf numFmtId="7" fontId="19" fillId="3" borderId="426" xfId="2" applyFont="1" applyFill="1" applyBorder="1" applyAlignment="1" applyProtection="1">
      <alignment horizontal="right"/>
    </xf>
    <xf numFmtId="7" fontId="16" fillId="11" borderId="428" xfId="0" applyNumberFormat="1" applyFont="1" applyFill="1" applyBorder="1" applyAlignment="1" applyProtection="1">
      <alignment horizontal="right"/>
      <protection locked="0"/>
    </xf>
    <xf numFmtId="7" fontId="0" fillId="11" borderId="429" xfId="0" applyNumberFormat="1" applyFill="1" applyBorder="1" applyAlignment="1" applyProtection="1">
      <alignment horizontal="right"/>
      <protection locked="0"/>
    </xf>
    <xf numFmtId="7" fontId="0" fillId="11" borderId="429" xfId="0" applyNumberFormat="1" applyFont="1" applyFill="1" applyBorder="1" applyAlignment="1" applyProtection="1">
      <alignment horizontal="right"/>
      <protection locked="0"/>
    </xf>
    <xf numFmtId="7" fontId="0" fillId="9" borderId="430" xfId="0" applyNumberFormat="1" applyFont="1" applyFill="1" applyBorder="1" applyAlignment="1" applyProtection="1">
      <alignment horizontal="right"/>
      <protection locked="0"/>
    </xf>
    <xf numFmtId="7" fontId="0" fillId="11" borderId="427" xfId="0" applyNumberFormat="1" applyFont="1" applyFill="1" applyBorder="1" applyAlignment="1" applyProtection="1">
      <alignment horizontal="right"/>
      <protection locked="0"/>
    </xf>
    <xf numFmtId="0" fontId="13" fillId="5" borderId="406" xfId="0" applyFont="1" applyFill="1" applyBorder="1" applyAlignment="1" applyProtection="1">
      <alignment horizontal="left"/>
    </xf>
    <xf numFmtId="167" fontId="0" fillId="11" borderId="426" xfId="0" applyNumberFormat="1" applyFont="1" applyFill="1" applyBorder="1" applyAlignment="1" applyProtection="1">
      <alignment horizontal="right"/>
      <protection locked="0"/>
    </xf>
    <xf numFmtId="167" fontId="0" fillId="7" borderId="234" xfId="0" applyNumberFormat="1" applyFont="1" applyFill="1" applyBorder="1" applyAlignment="1" applyProtection="1">
      <alignment horizontal="right"/>
    </xf>
    <xf numFmtId="0" fontId="13" fillId="11" borderId="234" xfId="0" applyFont="1" applyFill="1" applyBorder="1" applyAlignment="1" applyProtection="1">
      <alignment horizontal="left"/>
      <protection locked="0"/>
    </xf>
    <xf numFmtId="167" fontId="0" fillId="11" borderId="431" xfId="0" applyNumberFormat="1" applyFont="1" applyFill="1" applyBorder="1" applyAlignment="1" applyProtection="1">
      <alignment horizontal="right"/>
      <protection locked="0"/>
    </xf>
    <xf numFmtId="0" fontId="13" fillId="7" borderId="37" xfId="0" applyFont="1" applyFill="1" applyBorder="1" applyAlignment="1" applyProtection="1">
      <alignment horizontal="left"/>
    </xf>
    <xf numFmtId="0" fontId="13" fillId="4" borderId="432" xfId="0" applyFont="1" applyFill="1" applyBorder="1" applyAlignment="1" applyProtection="1">
      <alignment horizontal="left"/>
    </xf>
    <xf numFmtId="0" fontId="13" fillId="4" borderId="41" xfId="0" applyFont="1" applyFill="1" applyBorder="1" applyAlignment="1" applyProtection="1">
      <alignment horizontal="left"/>
    </xf>
    <xf numFmtId="0" fontId="13" fillId="4" borderId="241" xfId="0" applyFont="1" applyFill="1" applyBorder="1" applyAlignment="1" applyProtection="1">
      <alignment horizontal="left"/>
    </xf>
    <xf numFmtId="0" fontId="13" fillId="4" borderId="433" xfId="0" applyFont="1" applyFill="1" applyBorder="1" applyAlignment="1" applyProtection="1">
      <alignment horizontal="left"/>
    </xf>
    <xf numFmtId="0" fontId="13" fillId="7" borderId="234" xfId="0" applyFont="1" applyFill="1" applyBorder="1" applyAlignment="1" applyProtection="1">
      <alignment horizontal="left"/>
    </xf>
    <xf numFmtId="0" fontId="0" fillId="4" borderId="49" xfId="0" applyFont="1" applyFill="1" applyBorder="1" applyAlignment="1" applyProtection="1">
      <alignment horizontal="left"/>
    </xf>
    <xf numFmtId="0" fontId="0" fillId="4" borderId="50" xfId="0" applyFont="1" applyFill="1" applyBorder="1" applyAlignment="1" applyProtection="1">
      <alignment horizontal="right"/>
    </xf>
    <xf numFmtId="0" fontId="0" fillId="8" borderId="49" xfId="0" applyFont="1" applyFill="1" applyBorder="1" applyAlignment="1" applyProtection="1">
      <alignment horizontal="left"/>
    </xf>
    <xf numFmtId="0" fontId="0" fillId="8" borderId="117" xfId="0" applyFont="1" applyFill="1" applyBorder="1" applyAlignment="1" applyProtection="1">
      <alignment horizontal="right"/>
    </xf>
    <xf numFmtId="0" fontId="13" fillId="7" borderId="191" xfId="0" applyFont="1" applyFill="1" applyBorder="1" applyAlignment="1" applyProtection="1">
      <alignment horizontal="left"/>
    </xf>
    <xf numFmtId="167" fontId="0" fillId="7" borderId="211" xfId="0" applyNumberFormat="1" applyFont="1" applyFill="1" applyBorder="1" applyAlignment="1" applyProtection="1">
      <alignment horizontal="right"/>
    </xf>
    <xf numFmtId="0" fontId="13" fillId="11" borderId="191" xfId="0" applyFont="1" applyFill="1" applyBorder="1" applyAlignment="1" applyProtection="1">
      <alignment horizontal="left"/>
      <protection locked="0"/>
    </xf>
    <xf numFmtId="167" fontId="0" fillId="11" borderId="434" xfId="0" applyNumberFormat="1" applyFont="1" applyFill="1" applyBorder="1" applyAlignment="1" applyProtection="1">
      <alignment horizontal="right"/>
      <protection locked="0"/>
    </xf>
    <xf numFmtId="0" fontId="13" fillId="7" borderId="190" xfId="0" applyFont="1" applyFill="1" applyBorder="1" applyAlignment="1" applyProtection="1">
      <alignment horizontal="left"/>
    </xf>
    <xf numFmtId="167" fontId="0" fillId="7" borderId="190" xfId="0" applyNumberFormat="1" applyFont="1" applyFill="1" applyBorder="1" applyAlignment="1" applyProtection="1">
      <alignment horizontal="right"/>
    </xf>
    <xf numFmtId="0" fontId="13" fillId="11" borderId="190" xfId="0" applyFont="1" applyFill="1" applyBorder="1" applyAlignment="1" applyProtection="1">
      <alignment horizontal="left"/>
      <protection locked="0"/>
    </xf>
    <xf numFmtId="167" fontId="0" fillId="11" borderId="435" xfId="0" applyNumberFormat="1" applyFont="1" applyFill="1" applyBorder="1" applyAlignment="1" applyProtection="1">
      <alignment horizontal="right"/>
      <protection locked="0"/>
    </xf>
    <xf numFmtId="7" fontId="0" fillId="5" borderId="37" xfId="2" applyNumberFormat="1" applyFont="1" applyFill="1" applyBorder="1" applyAlignment="1" applyProtection="1">
      <alignment horizontal="center"/>
    </xf>
    <xf numFmtId="165" fontId="0" fillId="8" borderId="422" xfId="0" applyNumberFormat="1" applyFill="1" applyBorder="1" applyAlignment="1" applyProtection="1">
      <protection locked="0"/>
    </xf>
    <xf numFmtId="5" fontId="22" fillId="0" borderId="32" xfId="2" applyNumberFormat="1" applyFont="1" applyBorder="1" applyAlignment="1" applyProtection="1">
      <alignment horizontal="center"/>
    </xf>
    <xf numFmtId="5" fontId="22" fillId="0" borderId="275" xfId="2" applyNumberFormat="1" applyFont="1" applyBorder="1" applyAlignment="1" applyProtection="1">
      <alignment horizontal="center"/>
    </xf>
    <xf numFmtId="5" fontId="22" fillId="0" borderId="300" xfId="2" applyNumberFormat="1" applyFont="1" applyBorder="1" applyAlignment="1" applyProtection="1">
      <alignment horizontal="center"/>
    </xf>
    <xf numFmtId="5" fontId="22" fillId="0" borderId="313" xfId="2" applyNumberFormat="1" applyFont="1" applyBorder="1" applyAlignment="1" applyProtection="1">
      <alignment horizontal="center"/>
    </xf>
    <xf numFmtId="0" fontId="3" fillId="2" borderId="403" xfId="0" applyFont="1" applyFill="1" applyBorder="1" applyAlignment="1" applyProtection="1">
      <alignment horizontal="center" vertical="center" wrapText="1"/>
    </xf>
    <xf numFmtId="0" fontId="3" fillId="2" borderId="404" xfId="0" applyFont="1" applyFill="1" applyBorder="1" applyAlignment="1" applyProtection="1">
      <alignment horizontal="center" vertical="center" wrapText="1"/>
    </xf>
    <xf numFmtId="0" fontId="3" fillId="2" borderId="405" xfId="0" applyFont="1" applyFill="1" applyBorder="1" applyAlignment="1" applyProtection="1">
      <alignment horizontal="center" vertical="center" wrapText="1"/>
    </xf>
    <xf numFmtId="0" fontId="6" fillId="0" borderId="0" xfId="0" applyFont="1" applyAlignment="1" applyProtection="1">
      <alignment horizontal="center"/>
    </xf>
    <xf numFmtId="0" fontId="7" fillId="4" borderId="355" xfId="0" applyFont="1" applyFill="1" applyBorder="1" applyAlignment="1" applyProtection="1">
      <alignment horizontal="center"/>
    </xf>
    <xf numFmtId="0" fontId="7" fillId="4" borderId="356" xfId="0" applyFont="1" applyFill="1" applyBorder="1" applyAlignment="1" applyProtection="1">
      <alignment horizontal="center"/>
    </xf>
    <xf numFmtId="0" fontId="7" fillId="4" borderId="262" xfId="0" applyFont="1" applyFill="1" applyBorder="1" applyAlignment="1" applyProtection="1">
      <alignment horizontal="center"/>
    </xf>
    <xf numFmtId="0" fontId="7" fillId="4" borderId="42" xfId="0" applyFont="1" applyFill="1" applyBorder="1" applyAlignment="1" applyProtection="1">
      <alignment horizontal="center"/>
    </xf>
    <xf numFmtId="0" fontId="19" fillId="6" borderId="161" xfId="0" applyFont="1" applyFill="1" applyBorder="1" applyAlignment="1" applyProtection="1">
      <alignment horizontal="left"/>
    </xf>
    <xf numFmtId="0" fontId="19" fillId="6" borderId="174" xfId="0" applyFont="1" applyFill="1" applyBorder="1" applyAlignment="1" applyProtection="1">
      <alignment horizontal="left"/>
    </xf>
    <xf numFmtId="0" fontId="19" fillId="6" borderId="162" xfId="0" applyFont="1" applyFill="1" applyBorder="1" applyAlignment="1" applyProtection="1">
      <alignment horizontal="left"/>
    </xf>
    <xf numFmtId="0" fontId="19" fillId="4" borderId="35" xfId="10" applyNumberFormat="1" applyFont="1" applyFill="1" applyBorder="1" applyAlignment="1" applyProtection="1">
      <alignment horizontal="center"/>
    </xf>
    <xf numFmtId="0" fontId="19" fillId="4" borderId="173" xfId="10" applyNumberFormat="1" applyFont="1" applyFill="1" applyBorder="1" applyAlignment="1" applyProtection="1">
      <alignment horizontal="center"/>
    </xf>
    <xf numFmtId="0" fontId="19" fillId="8" borderId="35" xfId="0" applyFont="1" applyFill="1" applyBorder="1" applyAlignment="1" applyProtection="1">
      <alignment horizontal="center"/>
      <protection locked="0"/>
    </xf>
    <xf numFmtId="0" fontId="19" fillId="8" borderId="173" xfId="0" applyFont="1" applyFill="1" applyBorder="1" applyAlignment="1" applyProtection="1">
      <alignment horizontal="center"/>
      <protection locked="0"/>
    </xf>
    <xf numFmtId="0" fontId="19" fillId="8" borderId="35" xfId="10" applyNumberFormat="1" applyFont="1" applyFill="1" applyBorder="1" applyAlignment="1" applyProtection="1">
      <alignment horizontal="center"/>
      <protection locked="0"/>
    </xf>
    <xf numFmtId="0" fontId="19" fillId="8" borderId="173" xfId="10" applyNumberFormat="1" applyFont="1" applyFill="1" applyBorder="1" applyAlignment="1" applyProtection="1">
      <alignment horizontal="center"/>
      <protection locked="0"/>
    </xf>
    <xf numFmtId="3" fontId="10" fillId="7" borderId="35" xfId="0" applyNumberFormat="1" applyFont="1" applyFill="1" applyBorder="1" applyAlignment="1" applyProtection="1">
      <alignment horizontal="center"/>
    </xf>
    <xf numFmtId="3" fontId="10" fillId="7" borderId="173" xfId="0" applyNumberFormat="1" applyFont="1" applyFill="1" applyBorder="1" applyAlignment="1" applyProtection="1">
      <alignment horizontal="center"/>
    </xf>
    <xf numFmtId="3" fontId="10" fillId="8" borderId="35" xfId="0" applyNumberFormat="1" applyFont="1" applyFill="1" applyBorder="1" applyAlignment="1" applyProtection="1">
      <alignment horizontal="center"/>
      <protection locked="0"/>
    </xf>
    <xf numFmtId="3" fontId="10" fillId="8" borderId="173" xfId="0" applyNumberFormat="1" applyFont="1" applyFill="1" applyBorder="1" applyAlignment="1" applyProtection="1">
      <alignment horizontal="center"/>
      <protection locked="0"/>
    </xf>
    <xf numFmtId="7" fontId="10" fillId="7" borderId="174" xfId="0" applyNumberFormat="1" applyFont="1" applyFill="1" applyBorder="1" applyAlignment="1" applyProtection="1">
      <alignment horizontal="center"/>
    </xf>
    <xf numFmtId="7" fontId="10" fillId="11" borderId="157" xfId="0" applyNumberFormat="1" applyFont="1" applyFill="1" applyBorder="1" applyAlignment="1" applyProtection="1">
      <alignment horizontal="center"/>
      <protection locked="0"/>
    </xf>
    <xf numFmtId="7" fontId="10" fillId="11" borderId="162" xfId="0" applyNumberFormat="1" applyFont="1" applyFill="1" applyBorder="1" applyAlignment="1" applyProtection="1">
      <alignment horizontal="center"/>
      <protection locked="0"/>
    </xf>
    <xf numFmtId="0" fontId="0" fillId="2" borderId="203" xfId="0" applyFont="1" applyFill="1" applyBorder="1" applyAlignment="1" applyProtection="1">
      <alignment horizontal="left"/>
    </xf>
    <xf numFmtId="0" fontId="0" fillId="2" borderId="231" xfId="0" applyFont="1" applyFill="1" applyBorder="1" applyAlignment="1" applyProtection="1">
      <alignment horizontal="left"/>
    </xf>
    <xf numFmtId="0" fontId="6" fillId="2" borderId="71" xfId="0" applyFont="1" applyFill="1" applyBorder="1" applyAlignment="1" applyProtection="1">
      <alignment horizontal="right"/>
    </xf>
    <xf numFmtId="0" fontId="6" fillId="2" borderId="20" xfId="0" applyFont="1" applyFill="1" applyBorder="1" applyAlignment="1" applyProtection="1">
      <alignment horizontal="right"/>
    </xf>
    <xf numFmtId="0" fontId="6" fillId="2" borderId="0" xfId="0" applyFont="1" applyFill="1" applyBorder="1" applyAlignment="1" applyProtection="1">
      <alignment horizontal="right"/>
    </xf>
    <xf numFmtId="0" fontId="6" fillId="2" borderId="364" xfId="0" applyFont="1" applyFill="1" applyBorder="1" applyAlignment="1" applyProtection="1">
      <alignment horizontal="right"/>
    </xf>
    <xf numFmtId="0" fontId="6" fillId="2" borderId="388" xfId="0" applyFont="1" applyFill="1" applyBorder="1" applyAlignment="1" applyProtection="1">
      <alignment horizontal="right"/>
    </xf>
    <xf numFmtId="0" fontId="6" fillId="2" borderId="389" xfId="0" applyFont="1" applyFill="1" applyBorder="1" applyAlignment="1" applyProtection="1">
      <alignment horizontal="right"/>
    </xf>
    <xf numFmtId="0" fontId="19" fillId="2" borderId="0" xfId="0" applyNumberFormat="1" applyFont="1" applyFill="1" applyBorder="1" applyAlignment="1" applyProtection="1">
      <alignment horizontal="left" vertical="center" wrapText="1"/>
    </xf>
    <xf numFmtId="0" fontId="19" fillId="2" borderId="0" xfId="0" applyFont="1" applyFill="1" applyBorder="1" applyAlignment="1" applyProtection="1">
      <alignment horizontal="left" vertical="center"/>
    </xf>
    <xf numFmtId="0" fontId="21" fillId="2" borderId="0" xfId="0" applyFont="1" applyFill="1" applyBorder="1" applyAlignment="1" applyProtection="1">
      <alignment horizontal="left" vertical="center"/>
    </xf>
    <xf numFmtId="0" fontId="19" fillId="0" borderId="0" xfId="0" applyFont="1" applyBorder="1" applyAlignment="1" applyProtection="1">
      <alignment horizontal="left" vertical="top" wrapText="1"/>
    </xf>
    <xf numFmtId="0" fontId="19" fillId="0" borderId="35" xfId="0" applyFont="1" applyBorder="1" applyAlignment="1" applyProtection="1">
      <alignment horizontal="left"/>
    </xf>
    <xf numFmtId="0" fontId="19" fillId="0" borderId="173" xfId="0" applyFont="1" applyBorder="1" applyAlignment="1" applyProtection="1">
      <alignment horizontal="left"/>
    </xf>
    <xf numFmtId="0" fontId="19" fillId="2" borderId="0" xfId="0" applyNumberFormat="1" applyFont="1" applyFill="1" applyBorder="1" applyAlignment="1" applyProtection="1">
      <alignment horizontal="left" vertical="top" wrapText="1"/>
    </xf>
    <xf numFmtId="0" fontId="21" fillId="2" borderId="0" xfId="0" applyNumberFormat="1" applyFont="1" applyFill="1" applyBorder="1" applyAlignment="1" applyProtection="1">
      <alignment horizontal="left" vertical="top" wrapText="1"/>
    </xf>
    <xf numFmtId="0" fontId="21" fillId="0" borderId="0" xfId="0" applyFont="1" applyAlignment="1" applyProtection="1">
      <alignment horizontal="left" wrapText="1"/>
    </xf>
    <xf numFmtId="0" fontId="19" fillId="0" borderId="206" xfId="0" applyFont="1" applyBorder="1" applyAlignment="1" applyProtection="1">
      <alignment horizontal="left"/>
    </xf>
    <xf numFmtId="0" fontId="19" fillId="0" borderId="204" xfId="0" applyFont="1" applyBorder="1" applyAlignment="1" applyProtection="1">
      <alignment horizontal="left"/>
    </xf>
    <xf numFmtId="49" fontId="21" fillId="2" borderId="0" xfId="0" applyNumberFormat="1" applyFont="1" applyFill="1" applyBorder="1" applyAlignment="1" applyProtection="1">
      <alignment horizontal="left" vertical="top" wrapText="1"/>
    </xf>
    <xf numFmtId="0" fontId="19" fillId="0" borderId="0" xfId="0" applyFont="1" applyAlignment="1" applyProtection="1"/>
    <xf numFmtId="0" fontId="19" fillId="0" borderId="0" xfId="0" applyFont="1" applyAlignment="1" applyProtection="1">
      <alignment horizontal="left" wrapText="1"/>
    </xf>
    <xf numFmtId="0" fontId="0" fillId="0" borderId="0" xfId="0" applyBorder="1" applyAlignment="1" applyProtection="1">
      <alignment horizontal="center"/>
    </xf>
    <xf numFmtId="0" fontId="0" fillId="0" borderId="43" xfId="0" applyBorder="1" applyAlignment="1" applyProtection="1">
      <alignment horizontal="center"/>
    </xf>
    <xf numFmtId="0" fontId="34" fillId="0" borderId="0" xfId="0" applyFont="1" applyAlignment="1" applyProtection="1">
      <alignment horizontal="left" wrapText="1"/>
    </xf>
    <xf numFmtId="0" fontId="0" fillId="0" borderId="0" xfId="0" applyAlignment="1">
      <alignment horizontal="center"/>
    </xf>
    <xf numFmtId="0" fontId="21" fillId="2" borderId="0" xfId="0" applyFont="1" applyFill="1" applyBorder="1" applyAlignment="1" applyProtection="1">
      <alignment horizontal="left" vertical="top" wrapText="1"/>
    </xf>
    <xf numFmtId="0" fontId="21" fillId="0" borderId="0" xfId="0" applyFont="1" applyAlignment="1" applyProtection="1"/>
    <xf numFmtId="0" fontId="21" fillId="0" borderId="0" xfId="0" applyFont="1" applyAlignment="1" applyProtection="1">
      <alignment horizontal="left" vertical="center"/>
    </xf>
    <xf numFmtId="0" fontId="21" fillId="0" borderId="0" xfId="0" applyFont="1" applyBorder="1" applyAlignment="1" applyProtection="1">
      <alignment horizontal="left" vertical="top" wrapText="1"/>
    </xf>
    <xf numFmtId="0" fontId="19" fillId="0" borderId="0" xfId="0" applyFont="1" applyAlignment="1" applyProtection="1">
      <alignment horizontal="left" vertical="top" wrapText="1"/>
    </xf>
    <xf numFmtId="0" fontId="0" fillId="0" borderId="48" xfId="0" applyBorder="1" applyAlignment="1" applyProtection="1">
      <alignment horizontal="center"/>
    </xf>
    <xf numFmtId="0" fontId="0" fillId="0" borderId="255" xfId="0" applyBorder="1" applyAlignment="1" applyProtection="1">
      <alignment horizontal="center"/>
    </xf>
    <xf numFmtId="0" fontId="19" fillId="2" borderId="0" xfId="0" applyFont="1" applyFill="1" applyBorder="1" applyAlignment="1" applyProtection="1">
      <alignment horizontal="left" vertical="top" wrapText="1"/>
    </xf>
    <xf numFmtId="0" fontId="17" fillId="2" borderId="0" xfId="8" applyFill="1" applyBorder="1" applyAlignment="1" applyProtection="1">
      <alignment horizontal="left" vertical="top" wrapText="1"/>
    </xf>
    <xf numFmtId="0" fontId="17" fillId="0" borderId="0" xfId="8" applyAlignment="1" applyProtection="1">
      <alignment horizontal="left" vertical="top" wrapText="1"/>
    </xf>
    <xf numFmtId="0" fontId="0" fillId="0" borderId="0" xfId="0" applyAlignment="1" applyProtection="1"/>
    <xf numFmtId="0" fontId="0" fillId="0" borderId="0" xfId="0" applyBorder="1" applyAlignment="1" applyProtection="1"/>
    <xf numFmtId="0" fontId="19" fillId="0" borderId="35" xfId="0" applyNumberFormat="1" applyFont="1" applyBorder="1" applyAlignment="1" applyProtection="1">
      <alignment horizontal="left"/>
    </xf>
    <xf numFmtId="0" fontId="19" fillId="0" borderId="173" xfId="0" applyNumberFormat="1" applyFont="1" applyBorder="1" applyAlignment="1" applyProtection="1">
      <alignment horizontal="left"/>
    </xf>
    <xf numFmtId="0" fontId="19" fillId="0" borderId="35" xfId="2" applyNumberFormat="1" applyFont="1" applyBorder="1" applyAlignment="1" applyProtection="1">
      <alignment horizontal="left"/>
    </xf>
    <xf numFmtId="0" fontId="19" fillId="0" borderId="173" xfId="2" applyNumberFormat="1" applyFont="1" applyBorder="1" applyAlignment="1" applyProtection="1">
      <alignment horizontal="left"/>
    </xf>
    <xf numFmtId="0" fontId="0" fillId="0" borderId="412" xfId="0" applyBorder="1" applyAlignment="1" applyProtection="1">
      <alignment horizontal="center"/>
    </xf>
    <xf numFmtId="0" fontId="0" fillId="0" borderId="194" xfId="0" applyBorder="1" applyAlignment="1" applyProtection="1">
      <alignment horizontal="center"/>
    </xf>
    <xf numFmtId="0" fontId="19" fillId="0" borderId="411" xfId="0" applyNumberFormat="1" applyFont="1" applyBorder="1" applyAlignment="1" applyProtection="1">
      <alignment horizontal="left"/>
    </xf>
    <xf numFmtId="0" fontId="19" fillId="0" borderId="411" xfId="2" applyNumberFormat="1" applyFont="1" applyBorder="1" applyAlignment="1" applyProtection="1">
      <alignment horizontal="left"/>
    </xf>
    <xf numFmtId="0" fontId="19" fillId="0" borderId="410" xfId="0" applyFont="1" applyBorder="1" applyAlignment="1" applyProtection="1">
      <alignment horizontal="left"/>
    </xf>
    <xf numFmtId="0" fontId="19" fillId="0" borderId="143" xfId="0" applyFont="1" applyBorder="1" applyAlignment="1" applyProtection="1">
      <alignment horizontal="left"/>
    </xf>
    <xf numFmtId="0" fontId="21" fillId="2" borderId="0" xfId="0" applyNumberFormat="1" applyFont="1" applyFill="1" applyBorder="1" applyAlignment="1" applyProtection="1">
      <alignment horizontal="left" vertical="center" wrapText="1"/>
    </xf>
    <xf numFmtId="0" fontId="34" fillId="0" borderId="0" xfId="0" applyFont="1" applyAlignment="1" applyProtection="1">
      <alignment horizontal="left" vertical="top" wrapText="1"/>
    </xf>
    <xf numFmtId="0" fontId="19" fillId="2" borderId="0" xfId="0" applyFont="1" applyFill="1" applyBorder="1" applyAlignment="1" applyProtection="1">
      <alignment horizontal="left" wrapText="1"/>
    </xf>
    <xf numFmtId="0" fontId="19" fillId="2" borderId="407" xfId="0" applyNumberFormat="1" applyFont="1" applyFill="1" applyBorder="1" applyAlignment="1" applyProtection="1">
      <alignment horizontal="left" vertical="top" wrapText="1"/>
    </xf>
    <xf numFmtId="0" fontId="22" fillId="2" borderId="0" xfId="0" applyNumberFormat="1" applyFont="1" applyFill="1" applyBorder="1" applyAlignment="1" applyProtection="1">
      <alignment horizontal="left" vertical="top" wrapText="1"/>
    </xf>
    <xf numFmtId="0" fontId="19" fillId="0" borderId="0" xfId="0" applyFont="1" applyBorder="1" applyAlignment="1" applyProtection="1">
      <alignment shrinkToFit="1"/>
    </xf>
    <xf numFmtId="0" fontId="19" fillId="0" borderId="413" xfId="0" applyNumberFormat="1" applyFont="1" applyBorder="1" applyAlignment="1" applyProtection="1">
      <alignment horizontal="left"/>
    </xf>
    <xf numFmtId="0" fontId="26" fillId="2" borderId="0" xfId="0" applyFont="1" applyFill="1" applyBorder="1" applyAlignment="1" applyProtection="1">
      <alignment horizontal="center"/>
    </xf>
    <xf numFmtId="0" fontId="26" fillId="2" borderId="0" xfId="0" applyFont="1" applyFill="1" applyBorder="1" applyAlignment="1" applyProtection="1">
      <alignment horizontal="left"/>
    </xf>
    <xf numFmtId="0" fontId="19" fillId="0" borderId="0" xfId="0" applyFont="1" applyBorder="1" applyAlignment="1" applyProtection="1"/>
    <xf numFmtId="0" fontId="19" fillId="0" borderId="0" xfId="0" applyNumberFormat="1" applyFont="1" applyBorder="1" applyAlignment="1" applyProtection="1">
      <alignment horizontal="left" vertical="top" wrapText="1" shrinkToFit="1"/>
    </xf>
    <xf numFmtId="0" fontId="19" fillId="0" borderId="398" xfId="0" applyFont="1" applyBorder="1" applyAlignment="1" applyProtection="1">
      <alignment horizontal="left"/>
    </xf>
    <xf numFmtId="0" fontId="19" fillId="0" borderId="413" xfId="2" applyNumberFormat="1" applyFont="1" applyBorder="1" applyAlignment="1" applyProtection="1">
      <alignment horizontal="left"/>
    </xf>
    <xf numFmtId="0" fontId="0" fillId="0" borderId="0" xfId="0" applyAlignment="1" applyProtection="1">
      <alignment horizontal="center"/>
    </xf>
    <xf numFmtId="0" fontId="19" fillId="2" borderId="0" xfId="0" applyNumberFormat="1" applyFont="1" applyFill="1" applyBorder="1" applyAlignment="1" applyProtection="1">
      <alignment horizontal="left" vertical="top"/>
    </xf>
    <xf numFmtId="0" fontId="19" fillId="0" borderId="0" xfId="0" applyFont="1" applyBorder="1" applyAlignment="1" applyProtection="1">
      <alignment wrapText="1"/>
    </xf>
    <xf numFmtId="0" fontId="19" fillId="0" borderId="0" xfId="0" applyFont="1" applyBorder="1" applyAlignment="1" applyProtection="1">
      <alignment horizontal="left" wrapText="1"/>
    </xf>
    <xf numFmtId="0" fontId="21" fillId="0" borderId="0" xfId="0" applyFont="1" applyBorder="1" applyAlignment="1" applyProtection="1">
      <alignment horizontal="left" wrapText="1"/>
    </xf>
    <xf numFmtId="0" fontId="19" fillId="2" borderId="407" xfId="0" applyNumberFormat="1" applyFont="1" applyFill="1" applyBorder="1" applyAlignment="1" applyProtection="1">
      <alignment horizontal="left" vertical="center" wrapText="1"/>
    </xf>
    <xf numFmtId="0" fontId="0" fillId="0" borderId="211" xfId="0" applyBorder="1" applyAlignment="1" applyProtection="1">
      <alignment horizontal="center"/>
    </xf>
    <xf numFmtId="0" fontId="0" fillId="0" borderId="0" xfId="0" applyAlignment="1" applyProtection="1">
      <alignment horizontal="left"/>
    </xf>
    <xf numFmtId="0" fontId="21" fillId="2" borderId="0" xfId="0" applyFont="1" applyFill="1" applyBorder="1" applyAlignment="1" applyProtection="1">
      <alignment horizontal="left" vertical="center" wrapText="1"/>
    </xf>
    <xf numFmtId="0" fontId="0" fillId="0" borderId="0" xfId="0" applyAlignment="1" applyProtection="1">
      <alignment horizontal="left" wrapText="1"/>
    </xf>
    <xf numFmtId="0" fontId="0" fillId="0" borderId="0" xfId="0" applyAlignment="1" applyProtection="1">
      <alignment horizontal="left" vertical="top" wrapText="1"/>
    </xf>
    <xf numFmtId="0" fontId="21" fillId="0" borderId="0" xfId="0" applyFont="1" applyAlignment="1" applyProtection="1">
      <alignment wrapText="1"/>
    </xf>
    <xf numFmtId="1" fontId="19" fillId="2" borderId="407" xfId="0" applyNumberFormat="1" applyFont="1" applyFill="1" applyBorder="1" applyAlignment="1" applyProtection="1">
      <alignment horizontal="left" wrapText="1"/>
    </xf>
    <xf numFmtId="1" fontId="19" fillId="2" borderId="0" xfId="0" applyNumberFormat="1" applyFont="1" applyFill="1" applyBorder="1" applyAlignment="1" applyProtection="1">
      <alignment horizontal="left" wrapText="1"/>
    </xf>
    <xf numFmtId="1" fontId="19" fillId="2" borderId="0" xfId="0" applyNumberFormat="1" applyFont="1" applyFill="1" applyBorder="1" applyAlignment="1" applyProtection="1">
      <alignment horizontal="left" vertical="top" wrapText="1"/>
    </xf>
    <xf numFmtId="0" fontId="19" fillId="0" borderId="247" xfId="0" applyNumberFormat="1" applyFont="1" applyBorder="1" applyAlignment="1" applyProtection="1">
      <alignment horizontal="left"/>
    </xf>
    <xf numFmtId="0" fontId="19" fillId="0" borderId="247" xfId="2" applyNumberFormat="1" applyFont="1" applyBorder="1" applyAlignment="1" applyProtection="1">
      <alignment horizontal="left"/>
    </xf>
    <xf numFmtId="0" fontId="19" fillId="0" borderId="407" xfId="0" applyFont="1" applyBorder="1" applyAlignment="1" applyProtection="1">
      <alignment horizontal="left" vertical="top" wrapText="1"/>
    </xf>
    <xf numFmtId="0" fontId="19" fillId="0" borderId="0" xfId="0" applyFont="1" applyAlignment="1" applyProtection="1">
      <alignment wrapText="1"/>
    </xf>
    <xf numFmtId="0" fontId="19" fillId="0" borderId="0" xfId="0" applyFont="1" applyFill="1" applyBorder="1" applyAlignment="1" applyProtection="1">
      <alignment horizontal="left" vertical="top" wrapText="1"/>
    </xf>
    <xf numFmtId="0" fontId="21" fillId="0" borderId="0"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19" fillId="0" borderId="0" xfId="0" applyNumberFormat="1" applyFont="1" applyBorder="1" applyAlignment="1" applyProtection="1">
      <alignment horizontal="left"/>
    </xf>
    <xf numFmtId="0" fontId="19" fillId="0" borderId="260" xfId="0" applyFont="1" applyBorder="1" applyAlignment="1" applyProtection="1">
      <alignment horizontal="left"/>
    </xf>
    <xf numFmtId="0" fontId="0" fillId="0" borderId="0" xfId="0" applyAlignment="1" applyProtection="1">
      <alignment wrapText="1"/>
    </xf>
    <xf numFmtId="0" fontId="0" fillId="0" borderId="0" xfId="0" applyAlignment="1" applyProtection="1">
      <alignment horizontal="left" vertical="center"/>
    </xf>
    <xf numFmtId="0" fontId="21" fillId="0" borderId="0" xfId="0" applyFont="1" applyAlignment="1" applyProtection="1">
      <alignment horizontal="left" vertical="center" wrapText="1"/>
    </xf>
    <xf numFmtId="0" fontId="19" fillId="0" borderId="0" xfId="0" applyNumberFormat="1" applyFont="1" applyBorder="1" applyAlignment="1" applyProtection="1">
      <alignment horizontal="left" vertical="top" wrapText="1"/>
    </xf>
    <xf numFmtId="0" fontId="21" fillId="0" borderId="0" xfId="0" applyNumberFormat="1" applyFont="1" applyBorder="1" applyAlignment="1" applyProtection="1">
      <alignment horizontal="left" vertical="top" wrapText="1"/>
    </xf>
    <xf numFmtId="0" fontId="0" fillId="0" borderId="0" xfId="0" applyBorder="1" applyAlignment="1" applyProtection="1">
      <alignment wrapText="1"/>
    </xf>
    <xf numFmtId="0" fontId="19" fillId="0" borderId="303" xfId="0" applyFont="1" applyBorder="1" applyAlignment="1" applyProtection="1">
      <alignment horizontal="left"/>
    </xf>
    <xf numFmtId="0" fontId="19" fillId="0" borderId="304" xfId="0" applyFont="1" applyBorder="1" applyAlignment="1" applyProtection="1">
      <alignment horizontal="left"/>
    </xf>
    <xf numFmtId="0" fontId="19" fillId="0" borderId="142" xfId="0" applyFont="1" applyBorder="1" applyAlignment="1" applyProtection="1">
      <alignment horizontal="left"/>
    </xf>
    <xf numFmtId="0" fontId="19" fillId="0" borderId="0" xfId="0" applyNumberFormat="1" applyFont="1" applyFill="1" applyBorder="1" applyAlignment="1" applyProtection="1">
      <alignment horizontal="left" vertical="top" wrapText="1"/>
    </xf>
    <xf numFmtId="0" fontId="21" fillId="0" borderId="0" xfId="0" applyNumberFormat="1" applyFont="1" applyFill="1" applyBorder="1" applyAlignment="1" applyProtection="1">
      <alignment horizontal="left" vertical="top" wrapText="1"/>
    </xf>
    <xf numFmtId="0" fontId="5" fillId="2" borderId="0" xfId="0" applyFont="1" applyFill="1" applyBorder="1" applyAlignment="1" applyProtection="1">
      <alignment horizontal="center"/>
    </xf>
  </cellXfs>
  <cellStyles count="11">
    <cellStyle name="Comma0" xfId="1"/>
    <cellStyle name="Currency" xfId="2" builtinId="4"/>
    <cellStyle name="Currency0" xfId="3"/>
    <cellStyle name="Date" xfId="4"/>
    <cellStyle name="Fixed" xfId="5"/>
    <cellStyle name="Heading 1" xfId="6" builtinId="16" customBuiltin="1"/>
    <cellStyle name="Heading 2" xfId="7" builtinId="17" customBuiltin="1"/>
    <cellStyle name="Hyperlink" xfId="8" builtinId="8"/>
    <cellStyle name="Normal" xfId="0" builtinId="0"/>
    <cellStyle name="Percent" xfId="10" builtinId="5"/>
    <cellStyle name="Total" xfId="9"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B2B2B2"/>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114300</xdr:colOff>
      <xdr:row>78</xdr:row>
      <xdr:rowOff>0</xdr:rowOff>
    </xdr:from>
    <xdr:to>
      <xdr:col>9</xdr:col>
      <xdr:colOff>466725</xdr:colOff>
      <xdr:row>103</xdr:row>
      <xdr:rowOff>28575</xdr:rowOff>
    </xdr:to>
    <xdr:sp macro="" textlink="">
      <xdr:nvSpPr>
        <xdr:cNvPr id="2" name="TextBox 1"/>
        <xdr:cNvSpPr txBox="1"/>
      </xdr:nvSpPr>
      <xdr:spPr>
        <a:xfrm>
          <a:off x="114300" y="12620625"/>
          <a:ext cx="6134100" cy="407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COPYRIGHT:</a:t>
          </a:r>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Irrigation Crop Diversification Corporation, 2014</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NOTICE: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All rights reserved.  Copyright and all other intellectual property rights for the Irrigation Crop Diversification Corporation on-line calculator, and all manuals, documentation and other material pertaining to this software, belong exclusively to the Irrigation Crop Diversification Corporation.  This software is provided solely for personal use under a non-exclusive license, and may not be copied, modified, published, sold or distributed to any third party, or transmitted in any form or by any mean whether electronic, mechanical, photocopying, recording or otherwise, in whole or in part, without the express written permission of the Irrigation Crop Diversification Corporation.</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DISCLAIMER:</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This software is provided without warranty on an "as is" basis.  The Irrigation Crop Diversification Corporation and its agents assume no liability or responsibility whatsoever with respect to loss or damage caused by or alleged to be caused by the use or operation of this software.</a:t>
          </a:r>
        </a:p>
        <a:p>
          <a:r>
            <a:rPr lang="en-US" sz="1100">
              <a:solidFill>
                <a:schemeClr val="dk1"/>
              </a:solidFill>
              <a:effectLst/>
              <a:latin typeface="+mn-lt"/>
              <a:ea typeface="+mn-ea"/>
              <a:cs typeface="+mn-cs"/>
            </a:rPr>
            <a:t>I have read, understood and agree to the terms of the above copyright notice and disclaimer, as conditions of my usage of the said software, and I further agree to release and indemnify the Irrigation Crop Diversification Corporation and its agents from all claims arising from my use or operation of the software.</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133350</xdr:colOff>
      <xdr:row>14</xdr:row>
      <xdr:rowOff>47625</xdr:rowOff>
    </xdr:from>
    <xdr:to>
      <xdr:col>11</xdr:col>
      <xdr:colOff>676275</xdr:colOff>
      <xdr:row>16</xdr:row>
      <xdr:rowOff>114300</xdr:rowOff>
    </xdr:to>
    <xdr:sp macro="" textlink="">
      <xdr:nvSpPr>
        <xdr:cNvPr id="1026" name="Rectangle 2"/>
        <xdr:cNvSpPr>
          <a:spLocks noChangeArrowheads="1"/>
        </xdr:cNvSpPr>
      </xdr:nvSpPr>
      <xdr:spPr bwMode="auto">
        <a:xfrm>
          <a:off x="3067050" y="2266950"/>
          <a:ext cx="2981325" cy="3905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Seeding rate (lb/ac) = </a:t>
          </a:r>
          <a:r>
            <a:rPr lang="en-US" sz="900" b="0" i="0" u="sng" strike="noStrike" baseline="0">
              <a:solidFill>
                <a:srgbClr val="000000"/>
              </a:solidFill>
              <a:latin typeface="Arial"/>
              <a:cs typeface="Arial"/>
            </a:rPr>
            <a:t>seeds/sq ft x sq ft/acre / PLS</a:t>
          </a:r>
        </a:p>
        <a:p>
          <a:pPr algn="l" rtl="0">
            <a:defRPr sz="1000"/>
          </a:pPr>
          <a:r>
            <a:rPr lang="en-US" sz="900" b="0" i="0" u="none" strike="noStrike" baseline="0">
              <a:solidFill>
                <a:srgbClr val="000000"/>
              </a:solidFill>
              <a:latin typeface="Arial"/>
              <a:cs typeface="Arial"/>
            </a:rPr>
            <a:t>                                              seeds/lb</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Irrigation\Services\RD\Budget%20Book\2012\Budget%20Book%20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eed Rates and Cost"/>
      <sheetName val="Fertilizer"/>
      <sheetName val="Seed Treat and Herb"/>
      <sheetName val="Insecticide and Fungicide"/>
      <sheetName val="Equip Build Land"/>
      <sheetName val="Specialized Equipment"/>
      <sheetName val="Overhead and Labour"/>
      <sheetName val="Irrigation"/>
      <sheetName val="Crop yields prices Insur"/>
      <sheetName val="Other and Custom"/>
      <sheetName val="Hard Wheat"/>
      <sheetName val="Durum"/>
      <sheetName val="CPS Wheat"/>
      <sheetName val="Soft Wheat"/>
      <sheetName val="Malt Barley"/>
      <sheetName val="Feed Barley"/>
      <sheetName val="Canola"/>
      <sheetName val="BrwOrient Mustard"/>
      <sheetName val="Yellow Mustard"/>
      <sheetName val="Flax"/>
      <sheetName val="Pea"/>
      <sheetName val="Fababean"/>
      <sheetName val="Red Lentil"/>
      <sheetName val="Dry Bean"/>
      <sheetName val="Grain Corn"/>
      <sheetName val="Corn Grazing"/>
      <sheetName val="Corn Silage"/>
      <sheetName val="Cereal Silage"/>
      <sheetName val="Seedling Alfalfa"/>
      <sheetName val="Alfalfa (2)"/>
      <sheetName val="Alfalfa (3)"/>
      <sheetName val="Timothy"/>
      <sheetName val="Ryegrass"/>
      <sheetName val="Seedling Pasture"/>
      <sheetName val="Pasture"/>
      <sheetName val="Seed Potato"/>
      <sheetName val="Table Potato"/>
      <sheetName val="Other 4"/>
      <sheetName val="Oats"/>
      <sheetName val="Soybean"/>
      <sheetName val="Timothy custom"/>
      <sheetName val="Sunflower"/>
      <sheetName val="Kabuli Chickpea"/>
      <sheetName val="Alf green feed"/>
      <sheetName val="Other 7"/>
      <sheetName val="Other 8"/>
      <sheetName val="Other 9"/>
      <sheetName val="Other 10"/>
      <sheetName val="Other 11"/>
      <sheetName val="Other 12"/>
      <sheetName val="AY"/>
      <sheetName val="AZ"/>
      <sheetName val="Sheet1"/>
      <sheetName val="Summary"/>
    </sheetNames>
    <sheetDataSet>
      <sheetData sheetId="0"/>
      <sheetData sheetId="1"/>
      <sheetData sheetId="2">
        <row r="15">
          <cell r="B15">
            <v>50</v>
          </cell>
        </row>
      </sheetData>
      <sheetData sheetId="3"/>
      <sheetData sheetId="4"/>
      <sheetData sheetId="5">
        <row r="86">
          <cell r="B86">
            <v>1.1499999999999999</v>
          </cell>
        </row>
      </sheetData>
      <sheetData sheetId="6"/>
      <sheetData sheetId="7">
        <row r="36">
          <cell r="B36">
            <v>0</v>
          </cell>
        </row>
      </sheetData>
      <sheetData sheetId="8"/>
      <sheetData sheetId="9">
        <row r="15">
          <cell r="C15">
            <v>68</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showRowColHeaders="0" tabSelected="1" showRuler="0" view="pageLayout" zoomScale="160" zoomScaleNormal="100" zoomScalePageLayoutView="160" workbookViewId="0">
      <selection activeCell="A2" sqref="A2:J2"/>
    </sheetView>
  </sheetViews>
  <sheetFormatPr defaultRowHeight="12.75" x14ac:dyDescent="0.2"/>
  <cols>
    <col min="5" max="5" width="10.28515625" customWidth="1"/>
    <col min="6" max="6" width="19.140625" customWidth="1"/>
    <col min="7" max="7" width="1.85546875" customWidth="1"/>
    <col min="8" max="8" width="7.140625" customWidth="1"/>
    <col min="10" max="10" width="11" customWidth="1"/>
  </cols>
  <sheetData>
    <row r="1" spans="1:10" x14ac:dyDescent="0.2">
      <c r="A1" s="1364"/>
      <c r="B1" s="1364"/>
      <c r="C1" s="1364"/>
      <c r="D1" s="1364"/>
      <c r="E1" s="1364"/>
      <c r="F1" s="1364"/>
      <c r="G1" s="1364"/>
      <c r="H1" s="1364"/>
      <c r="I1" s="1364"/>
      <c r="J1" s="1364"/>
    </row>
    <row r="2" spans="1:10" ht="17.25" customHeight="1" x14ac:dyDescent="0.2">
      <c r="A2" s="1565" t="s">
        <v>682</v>
      </c>
      <c r="B2" s="1566"/>
      <c r="C2" s="1566"/>
      <c r="D2" s="1566"/>
      <c r="E2" s="1566"/>
      <c r="F2" s="1566"/>
      <c r="G2" s="1566"/>
      <c r="H2" s="1566"/>
      <c r="I2" s="1566"/>
      <c r="J2" s="1567"/>
    </row>
    <row r="3" spans="1:10" ht="18" x14ac:dyDescent="0.25">
      <c r="A3" s="1366"/>
      <c r="B3" s="1367"/>
      <c r="C3" s="1367"/>
      <c r="D3" s="1367" t="s">
        <v>671</v>
      </c>
      <c r="E3" s="1367"/>
      <c r="F3" s="1367"/>
      <c r="G3" s="1367"/>
      <c r="H3" s="1367"/>
      <c r="I3" s="1367"/>
      <c r="J3" s="1365"/>
    </row>
    <row r="4" spans="1:10" ht="18" x14ac:dyDescent="0.25">
      <c r="A4" s="1368"/>
      <c r="B4" s="1369"/>
      <c r="C4" s="1368" t="s">
        <v>62</v>
      </c>
      <c r="D4" s="1364"/>
      <c r="E4" s="1364"/>
      <c r="F4" s="1364"/>
      <c r="G4" s="1364"/>
      <c r="H4" s="1364"/>
      <c r="I4" s="1367"/>
      <c r="J4" s="1365"/>
    </row>
    <row r="5" spans="1:10" ht="18" x14ac:dyDescent="0.25">
      <c r="A5" s="1364"/>
      <c r="B5" s="1366"/>
      <c r="C5" s="1368" t="s">
        <v>63</v>
      </c>
      <c r="D5" s="1364"/>
      <c r="E5" s="1364"/>
      <c r="F5" s="1364"/>
      <c r="G5" s="1364"/>
      <c r="H5" s="1364"/>
      <c r="I5" s="1370"/>
      <c r="J5" s="1365"/>
    </row>
    <row r="6" spans="1:10" ht="18" x14ac:dyDescent="0.25">
      <c r="A6" s="1364"/>
      <c r="B6" s="1370"/>
      <c r="C6" s="1364"/>
      <c r="D6" s="1364"/>
      <c r="E6" s="1364"/>
      <c r="F6" s="1364"/>
      <c r="G6" s="1364"/>
      <c r="H6" s="1364"/>
      <c r="I6" s="1370"/>
      <c r="J6" s="1365"/>
    </row>
    <row r="7" spans="1:10" ht="18" x14ac:dyDescent="0.25">
      <c r="A7" s="1364"/>
      <c r="B7" s="1370"/>
      <c r="C7" s="1371"/>
      <c r="D7" s="1372"/>
      <c r="E7" s="1367" t="s">
        <v>64</v>
      </c>
      <c r="F7" s="1372"/>
      <c r="G7" s="1372"/>
      <c r="H7" s="1373" t="s">
        <v>423</v>
      </c>
      <c r="I7" s="1370"/>
      <c r="J7" s="1365"/>
    </row>
    <row r="8" spans="1:10" s="44" customFormat="1" ht="18" x14ac:dyDescent="0.25">
      <c r="A8" s="1364"/>
      <c r="B8" s="1370"/>
      <c r="C8" s="1371"/>
      <c r="D8" s="1372"/>
      <c r="E8" s="1367"/>
      <c r="F8" s="1372"/>
      <c r="G8" s="1372"/>
      <c r="H8" s="1373"/>
      <c r="I8" s="1370"/>
      <c r="J8" s="1365"/>
    </row>
    <row r="9" spans="1:10" ht="14.25" customHeight="1" x14ac:dyDescent="0.25">
      <c r="A9" s="1364"/>
      <c r="B9" s="1370"/>
      <c r="C9" s="1374" t="s">
        <v>424</v>
      </c>
      <c r="D9" s="1375"/>
      <c r="E9" s="1373"/>
      <c r="F9" s="1373"/>
      <c r="G9" s="1364"/>
      <c r="H9" s="1376" t="s">
        <v>433</v>
      </c>
      <c r="I9" s="1370"/>
      <c r="J9" s="1365"/>
    </row>
    <row r="10" spans="1:10" s="44" customFormat="1" ht="14.25" customHeight="1" x14ac:dyDescent="0.25">
      <c r="A10" s="1364"/>
      <c r="B10" s="1370"/>
      <c r="C10" s="1366" t="s">
        <v>425</v>
      </c>
      <c r="D10" s="1375"/>
      <c r="E10" s="1373"/>
      <c r="F10" s="1373"/>
      <c r="G10" s="1364"/>
      <c r="H10" s="1376" t="s">
        <v>434</v>
      </c>
      <c r="I10" s="1370"/>
      <c r="J10" s="1365"/>
    </row>
    <row r="11" spans="1:10" ht="14.25" customHeight="1" x14ac:dyDescent="0.25">
      <c r="A11" s="1364"/>
      <c r="B11" s="1370"/>
      <c r="C11" s="1366" t="s">
        <v>128</v>
      </c>
      <c r="D11" s="1375"/>
      <c r="E11" s="1373"/>
      <c r="F11" s="1373"/>
      <c r="G11" s="1364"/>
      <c r="H11" s="1377" t="s">
        <v>435</v>
      </c>
      <c r="I11" s="1370"/>
      <c r="J11" s="1365"/>
    </row>
    <row r="12" spans="1:10" s="44" customFormat="1" ht="14.25" customHeight="1" x14ac:dyDescent="0.25">
      <c r="A12" s="1364"/>
      <c r="B12" s="1370"/>
      <c r="C12" s="1366" t="s">
        <v>135</v>
      </c>
      <c r="D12" s="1375"/>
      <c r="E12" s="1373"/>
      <c r="F12" s="1373"/>
      <c r="G12" s="1364"/>
      <c r="H12" s="1377" t="s">
        <v>436</v>
      </c>
      <c r="I12" s="1370"/>
      <c r="J12" s="1365"/>
    </row>
    <row r="13" spans="1:10" s="44" customFormat="1" ht="14.25" customHeight="1" x14ac:dyDescent="0.25">
      <c r="A13" s="1364"/>
      <c r="B13" s="1370"/>
      <c r="C13" s="1366" t="s">
        <v>523</v>
      </c>
      <c r="D13" s="1375"/>
      <c r="E13" s="1373"/>
      <c r="F13" s="1373"/>
      <c r="G13" s="1364"/>
      <c r="H13" s="1377" t="s">
        <v>437</v>
      </c>
      <c r="I13" s="1370"/>
      <c r="J13" s="1365"/>
    </row>
    <row r="14" spans="1:10" s="44" customFormat="1" ht="14.25" customHeight="1" x14ac:dyDescent="0.25">
      <c r="A14" s="1364"/>
      <c r="B14" s="1370"/>
      <c r="C14" s="1366" t="s">
        <v>497</v>
      </c>
      <c r="D14" s="1364"/>
      <c r="E14" s="1364"/>
      <c r="F14" s="1364"/>
      <c r="G14" s="1364"/>
      <c r="H14" s="1378" t="s">
        <v>438</v>
      </c>
      <c r="I14" s="1370"/>
      <c r="J14" s="1365"/>
    </row>
    <row r="15" spans="1:10" s="44" customFormat="1" ht="14.25" customHeight="1" x14ac:dyDescent="0.25">
      <c r="A15" s="1364"/>
      <c r="B15" s="1370"/>
      <c r="C15" s="1366" t="s">
        <v>524</v>
      </c>
      <c r="D15" s="1375"/>
      <c r="E15" s="1373"/>
      <c r="F15" s="1373"/>
      <c r="G15" s="1364"/>
      <c r="H15" s="1377" t="s">
        <v>439</v>
      </c>
      <c r="I15" s="1370"/>
      <c r="J15" s="1365"/>
    </row>
    <row r="16" spans="1:10" s="44" customFormat="1" ht="14.25" customHeight="1" x14ac:dyDescent="0.25">
      <c r="A16" s="1364"/>
      <c r="B16" s="1370"/>
      <c r="C16" s="1366" t="s">
        <v>426</v>
      </c>
      <c r="D16" s="1375"/>
      <c r="E16" s="1373"/>
      <c r="F16" s="1373"/>
      <c r="G16" s="1364"/>
      <c r="H16" s="1377" t="s">
        <v>440</v>
      </c>
      <c r="I16" s="1370"/>
      <c r="J16" s="1365"/>
    </row>
    <row r="17" spans="1:10" s="44" customFormat="1" ht="14.25" customHeight="1" x14ac:dyDescent="0.25">
      <c r="A17" s="1364"/>
      <c r="B17" s="1370"/>
      <c r="C17" s="1366" t="s">
        <v>427</v>
      </c>
      <c r="D17" s="1375"/>
      <c r="E17" s="1373"/>
      <c r="F17" s="1373"/>
      <c r="G17" s="1364"/>
      <c r="H17" s="1377" t="s">
        <v>456</v>
      </c>
      <c r="I17" s="1370"/>
      <c r="J17" s="1365"/>
    </row>
    <row r="18" spans="1:10" s="44" customFormat="1" ht="14.25" customHeight="1" x14ac:dyDescent="0.25">
      <c r="A18" s="1364"/>
      <c r="B18" s="1370"/>
      <c r="C18" s="1366" t="s">
        <v>428</v>
      </c>
      <c r="D18" s="1375"/>
      <c r="E18" s="1373"/>
      <c r="F18" s="1373"/>
      <c r="G18" s="1364"/>
      <c r="H18" s="1377" t="s">
        <v>441</v>
      </c>
      <c r="I18" s="1370"/>
      <c r="J18" s="1365"/>
    </row>
    <row r="19" spans="1:10" s="44" customFormat="1" ht="14.25" customHeight="1" x14ac:dyDescent="0.25">
      <c r="A19" s="1364"/>
      <c r="B19" s="1370"/>
      <c r="C19" s="1366" t="s">
        <v>429</v>
      </c>
      <c r="D19" s="1375"/>
      <c r="E19" s="1373"/>
      <c r="F19" s="1373"/>
      <c r="G19" s="1364"/>
      <c r="H19" s="1377" t="s">
        <v>457</v>
      </c>
      <c r="I19" s="1370"/>
      <c r="J19" s="1365"/>
    </row>
    <row r="20" spans="1:10" ht="15.75" customHeight="1" x14ac:dyDescent="0.25">
      <c r="A20" s="1364"/>
      <c r="B20" s="1370"/>
      <c r="C20" s="1364"/>
      <c r="D20" s="1364"/>
      <c r="E20" s="1364"/>
      <c r="F20" s="1364"/>
      <c r="G20" s="1364"/>
      <c r="H20" s="1364"/>
      <c r="I20" s="1370"/>
      <c r="J20" s="1365"/>
    </row>
    <row r="21" spans="1:10" ht="15.75" customHeight="1" x14ac:dyDescent="0.25">
      <c r="A21" s="1364"/>
      <c r="B21" s="1370"/>
      <c r="C21" s="1379" t="s">
        <v>66</v>
      </c>
      <c r="D21" s="1380"/>
      <c r="E21" s="1381" t="s">
        <v>67</v>
      </c>
      <c r="F21" s="1365"/>
      <c r="G21" s="1364"/>
      <c r="H21" s="1377">
        <v>1</v>
      </c>
      <c r="I21" s="1370"/>
      <c r="J21" s="1365"/>
    </row>
    <row r="22" spans="1:10" ht="15.75" customHeight="1" x14ac:dyDescent="0.25">
      <c r="A22" s="1364"/>
      <c r="B22" s="1370"/>
      <c r="C22" s="1382"/>
      <c r="D22" s="1380"/>
      <c r="E22" s="1381" t="s">
        <v>68</v>
      </c>
      <c r="F22" s="1365"/>
      <c r="G22" s="1364"/>
      <c r="H22" s="1377">
        <v>2</v>
      </c>
      <c r="I22" s="1370"/>
      <c r="J22" s="1365"/>
    </row>
    <row r="23" spans="1:10" ht="15.75" customHeight="1" x14ac:dyDescent="0.25">
      <c r="A23" s="1364"/>
      <c r="B23" s="1370"/>
      <c r="C23" s="1382"/>
      <c r="D23" s="1380"/>
      <c r="E23" s="1381" t="s">
        <v>69</v>
      </c>
      <c r="F23" s="1365"/>
      <c r="G23" s="1364"/>
      <c r="H23" s="1377">
        <v>3</v>
      </c>
      <c r="I23" s="1370"/>
      <c r="J23" s="1365"/>
    </row>
    <row r="24" spans="1:10" ht="15.75" customHeight="1" x14ac:dyDescent="0.25">
      <c r="A24" s="1364"/>
      <c r="B24" s="1370"/>
      <c r="C24" s="1382"/>
      <c r="D24" s="1380"/>
      <c r="E24" s="1381" t="s">
        <v>70</v>
      </c>
      <c r="F24" s="1365"/>
      <c r="G24" s="1364"/>
      <c r="H24" s="1377">
        <v>4</v>
      </c>
      <c r="I24" s="1370"/>
      <c r="J24" s="1365"/>
    </row>
    <row r="25" spans="1:10" ht="15.75" customHeight="1" x14ac:dyDescent="0.25">
      <c r="A25" s="1364"/>
      <c r="B25" s="1370"/>
      <c r="C25" s="1382"/>
      <c r="D25" s="1380"/>
      <c r="E25" s="1381" t="s">
        <v>233</v>
      </c>
      <c r="F25" s="1365"/>
      <c r="G25" s="1364"/>
      <c r="H25" s="1377">
        <v>5</v>
      </c>
      <c r="I25" s="1370"/>
      <c r="J25" s="1365"/>
    </row>
    <row r="26" spans="1:10" ht="15.75" customHeight="1" x14ac:dyDescent="0.25">
      <c r="A26" s="1364"/>
      <c r="B26" s="1370"/>
      <c r="C26" s="1382"/>
      <c r="D26" s="1380"/>
      <c r="E26" s="1381" t="s">
        <v>26</v>
      </c>
      <c r="F26" s="1365"/>
      <c r="G26" s="1364"/>
      <c r="H26" s="1377">
        <v>6</v>
      </c>
      <c r="I26" s="1370"/>
      <c r="J26" s="1365"/>
    </row>
    <row r="27" spans="1:10" ht="15.75" customHeight="1" x14ac:dyDescent="0.25">
      <c r="A27" s="1364"/>
      <c r="B27" s="1370"/>
      <c r="C27" s="1364"/>
      <c r="D27" s="1364"/>
      <c r="E27" s="1444" t="s">
        <v>603</v>
      </c>
      <c r="F27" s="1364"/>
      <c r="G27" s="1364"/>
      <c r="H27" s="1377">
        <v>7</v>
      </c>
      <c r="I27" s="1370"/>
      <c r="J27" s="1365"/>
    </row>
    <row r="28" spans="1:10" ht="15.75" customHeight="1" x14ac:dyDescent="0.25">
      <c r="A28" s="1364"/>
      <c r="B28" s="1370"/>
      <c r="C28" s="1379" t="s">
        <v>71</v>
      </c>
      <c r="D28" s="1380"/>
      <c r="E28" s="1381" t="s">
        <v>72</v>
      </c>
      <c r="F28" s="1365"/>
      <c r="G28" s="1364"/>
      <c r="H28" s="1377">
        <v>8</v>
      </c>
      <c r="I28" s="1370"/>
      <c r="J28" s="1365"/>
    </row>
    <row r="29" spans="1:10" ht="15.75" customHeight="1" x14ac:dyDescent="0.25">
      <c r="A29" s="1364"/>
      <c r="B29" s="1370"/>
      <c r="C29" s="1382"/>
      <c r="D29" s="1364"/>
      <c r="E29" s="1383" t="s">
        <v>323</v>
      </c>
      <c r="F29" s="1365"/>
      <c r="G29" s="1364"/>
      <c r="H29" s="1377">
        <v>9</v>
      </c>
      <c r="I29" s="1364"/>
      <c r="J29" s="1364"/>
    </row>
    <row r="30" spans="1:10" ht="15.75" customHeight="1" x14ac:dyDescent="0.25">
      <c r="A30" s="1364"/>
      <c r="B30" s="1370"/>
      <c r="C30" s="1364"/>
      <c r="D30" s="1364"/>
      <c r="E30" s="1381" t="s">
        <v>73</v>
      </c>
      <c r="F30" s="1364"/>
      <c r="G30" s="1364"/>
      <c r="H30" s="1377">
        <v>10</v>
      </c>
      <c r="I30" s="1370"/>
      <c r="J30" s="1365"/>
    </row>
    <row r="31" spans="1:10" ht="15.75" customHeight="1" x14ac:dyDescent="0.25">
      <c r="A31" s="1364"/>
      <c r="B31" s="1370"/>
      <c r="C31" s="1379" t="s">
        <v>74</v>
      </c>
      <c r="D31" s="1380"/>
      <c r="E31" s="1381" t="s">
        <v>75</v>
      </c>
      <c r="F31" s="1365"/>
      <c r="G31" s="1364"/>
      <c r="H31" s="1377">
        <v>11</v>
      </c>
      <c r="I31" s="1370"/>
      <c r="J31" s="1365"/>
    </row>
    <row r="32" spans="1:10" ht="15.75" customHeight="1" x14ac:dyDescent="0.25">
      <c r="A32" s="1364"/>
      <c r="B32" s="1370"/>
      <c r="C32" s="1364"/>
      <c r="D32" s="1364"/>
      <c r="E32" s="1381" t="s">
        <v>384</v>
      </c>
      <c r="F32" s="1365"/>
      <c r="G32" s="1364"/>
      <c r="H32" s="1377">
        <v>12</v>
      </c>
      <c r="I32" s="1370"/>
      <c r="J32" s="1365"/>
    </row>
    <row r="33" spans="1:10" ht="15.75" customHeight="1" x14ac:dyDescent="0.25">
      <c r="A33" s="1364"/>
      <c r="B33" s="1384"/>
      <c r="C33" s="1364"/>
      <c r="D33" s="1380"/>
      <c r="E33" s="1381" t="s">
        <v>153</v>
      </c>
      <c r="F33" s="1365"/>
      <c r="G33" s="1364"/>
      <c r="H33" s="1377">
        <v>13</v>
      </c>
      <c r="I33" s="1370"/>
      <c r="J33" s="1365"/>
    </row>
    <row r="34" spans="1:10" ht="15.75" customHeight="1" x14ac:dyDescent="0.25">
      <c r="A34" s="1364"/>
      <c r="B34" s="1370"/>
      <c r="C34" s="1364"/>
      <c r="D34" s="1364"/>
      <c r="E34" s="1381" t="s">
        <v>77</v>
      </c>
      <c r="F34" s="1364"/>
      <c r="G34" s="1364"/>
      <c r="H34" s="1377">
        <v>14</v>
      </c>
      <c r="I34" s="1384"/>
      <c r="J34" s="1385"/>
    </row>
    <row r="35" spans="1:10" ht="15.75" customHeight="1" x14ac:dyDescent="0.25">
      <c r="A35" s="1364"/>
      <c r="B35" s="1370"/>
      <c r="C35" s="1386" t="s">
        <v>78</v>
      </c>
      <c r="D35" s="1385"/>
      <c r="E35" s="1381" t="s">
        <v>9</v>
      </c>
      <c r="F35" s="1385"/>
      <c r="G35" s="1364"/>
      <c r="H35" s="1377">
        <v>15</v>
      </c>
      <c r="I35" s="1370"/>
      <c r="J35" s="1365"/>
    </row>
    <row r="36" spans="1:10" ht="15.75" customHeight="1" x14ac:dyDescent="0.25">
      <c r="A36" s="1364"/>
      <c r="B36" s="1370"/>
      <c r="C36" s="1386"/>
      <c r="D36" s="1385"/>
      <c r="E36" s="1387" t="s">
        <v>336</v>
      </c>
      <c r="F36" s="1380"/>
      <c r="G36" s="1364"/>
      <c r="H36" s="1377">
        <v>16</v>
      </c>
      <c r="I36" s="1370"/>
      <c r="J36" s="1365"/>
    </row>
    <row r="37" spans="1:10" ht="15.75" customHeight="1" x14ac:dyDescent="0.25">
      <c r="A37" s="1364"/>
      <c r="B37" s="1370"/>
      <c r="C37" s="1364"/>
      <c r="D37" s="1380"/>
      <c r="E37" s="1381" t="s">
        <v>79</v>
      </c>
      <c r="F37" s="1380"/>
      <c r="G37" s="1364"/>
      <c r="H37" s="1377">
        <v>17</v>
      </c>
      <c r="I37" s="1370"/>
      <c r="J37" s="1365"/>
    </row>
    <row r="38" spans="1:10" ht="15.75" customHeight="1" x14ac:dyDescent="0.25">
      <c r="A38" s="1364"/>
      <c r="B38" s="1370"/>
      <c r="C38" s="1382"/>
      <c r="D38" s="1380"/>
      <c r="E38" s="1381" t="s">
        <v>3</v>
      </c>
      <c r="F38" s="1380"/>
      <c r="G38" s="1364"/>
      <c r="H38" s="1377">
        <v>18</v>
      </c>
      <c r="I38" s="1370"/>
      <c r="J38" s="1365"/>
    </row>
    <row r="39" spans="1:10" ht="15.75" customHeight="1" x14ac:dyDescent="0.25">
      <c r="A39" s="1364"/>
      <c r="B39" s="1370"/>
      <c r="C39" s="1382"/>
      <c r="D39" s="1380"/>
      <c r="E39" s="1381" t="s">
        <v>80</v>
      </c>
      <c r="F39" s="1388" t="s">
        <v>430</v>
      </c>
      <c r="G39" s="1365"/>
      <c r="H39" s="1377">
        <v>19</v>
      </c>
      <c r="I39" s="1370"/>
      <c r="J39" s="1365"/>
    </row>
    <row r="40" spans="1:10" ht="15.75" customHeight="1" x14ac:dyDescent="0.25">
      <c r="A40" s="1364"/>
      <c r="B40" s="1370"/>
      <c r="C40" s="1382"/>
      <c r="D40" s="1380"/>
      <c r="E40" s="1381"/>
      <c r="F40" s="1388" t="s">
        <v>431</v>
      </c>
      <c r="G40" s="1365"/>
      <c r="H40" s="1377">
        <v>20</v>
      </c>
      <c r="I40" s="1370"/>
      <c r="J40" s="1365"/>
    </row>
    <row r="41" spans="1:10" ht="15.75" customHeight="1" x14ac:dyDescent="0.25">
      <c r="A41" s="1364"/>
      <c r="B41" s="1370"/>
      <c r="C41" s="1382"/>
      <c r="D41" s="1380"/>
      <c r="E41" s="1381"/>
      <c r="F41" s="1388" t="s">
        <v>432</v>
      </c>
      <c r="G41" s="1365"/>
      <c r="H41" s="1377">
        <v>21</v>
      </c>
      <c r="I41" s="1372"/>
      <c r="J41" s="1372"/>
    </row>
    <row r="42" spans="1:10" ht="15.75" customHeight="1" x14ac:dyDescent="0.25">
      <c r="A42" s="1364"/>
      <c r="B42" s="1370"/>
      <c r="C42" s="1389" t="s">
        <v>179</v>
      </c>
      <c r="D42" s="1390"/>
      <c r="E42" s="1364"/>
      <c r="F42" s="1364"/>
      <c r="G42" s="1364"/>
      <c r="H42" s="1391"/>
      <c r="I42" s="1370"/>
      <c r="J42" s="1365"/>
    </row>
    <row r="43" spans="1:10" ht="15.75" customHeight="1" x14ac:dyDescent="0.25">
      <c r="A43" s="1364"/>
      <c r="B43" s="1365"/>
      <c r="C43" s="1392" t="s">
        <v>180</v>
      </c>
      <c r="D43" s="1390"/>
      <c r="E43" s="1365"/>
      <c r="F43" s="1365"/>
      <c r="G43" s="1393"/>
      <c r="H43" s="1391"/>
      <c r="I43" s="1370"/>
      <c r="J43" s="1365"/>
    </row>
    <row r="44" spans="1:10" ht="15.75" customHeight="1" x14ac:dyDescent="0.2">
      <c r="A44" s="1364"/>
      <c r="B44" s="1365"/>
      <c r="C44" s="1394" t="s">
        <v>181</v>
      </c>
      <c r="D44" s="1372"/>
      <c r="E44" s="1372"/>
      <c r="F44" s="1365"/>
      <c r="G44" s="1393"/>
      <c r="H44" s="1391"/>
      <c r="I44" s="1365"/>
      <c r="J44" s="1365"/>
    </row>
    <row r="45" spans="1:10" ht="13.5" customHeight="1" x14ac:dyDescent="0.2">
      <c r="A45" s="1364"/>
      <c r="B45" s="1364"/>
      <c r="C45" s="1392"/>
      <c r="D45" s="1390"/>
      <c r="E45" s="1365"/>
      <c r="F45" s="1365"/>
      <c r="G45" s="1365"/>
      <c r="H45" s="1365"/>
      <c r="I45" s="1365"/>
      <c r="J45" s="1365"/>
    </row>
    <row r="46" spans="1:10" ht="15" x14ac:dyDescent="0.2">
      <c r="A46" s="1364"/>
      <c r="B46" s="1364"/>
      <c r="C46" s="1395" t="s">
        <v>399</v>
      </c>
      <c r="D46" s="1390"/>
      <c r="E46" s="1365"/>
      <c r="F46" s="1365"/>
      <c r="G46" s="1365"/>
      <c r="H46" s="1365"/>
      <c r="I46" s="1365"/>
      <c r="J46" s="1365"/>
    </row>
    <row r="47" spans="1:10" ht="15" x14ac:dyDescent="0.2">
      <c r="A47" s="1364"/>
      <c r="B47" s="1364"/>
      <c r="C47" s="1392" t="s">
        <v>182</v>
      </c>
      <c r="D47" s="1392"/>
      <c r="E47" s="1365"/>
      <c r="F47" s="1365"/>
      <c r="G47" s="1365"/>
      <c r="H47" s="1365"/>
      <c r="I47" s="1365"/>
      <c r="J47" s="1365"/>
    </row>
    <row r="48" spans="1:10" x14ac:dyDescent="0.2">
      <c r="A48" s="1364"/>
      <c r="B48" s="1364"/>
      <c r="C48" s="1364"/>
      <c r="D48" s="1364"/>
      <c r="E48" s="1364"/>
      <c r="F48" s="1364"/>
      <c r="G48" s="1365"/>
      <c r="H48" s="1365"/>
      <c r="I48" s="1365"/>
      <c r="J48" s="1365"/>
    </row>
    <row r="49" spans="1:10" x14ac:dyDescent="0.2">
      <c r="A49" s="1364"/>
      <c r="B49" s="1364"/>
      <c r="C49" s="1364"/>
      <c r="D49" s="1364"/>
      <c r="E49" s="1364"/>
      <c r="F49" s="1364"/>
      <c r="G49" s="1365"/>
      <c r="H49" s="1365"/>
      <c r="I49" s="1365"/>
      <c r="J49" s="1365"/>
    </row>
    <row r="50" spans="1:10" x14ac:dyDescent="0.2">
      <c r="A50" s="1364"/>
      <c r="B50" s="1364"/>
      <c r="C50" s="1364"/>
      <c r="D50" s="1364"/>
      <c r="E50" s="1364"/>
      <c r="F50" s="1364"/>
      <c r="G50" s="1364"/>
      <c r="H50" s="1365"/>
      <c r="I50" s="1365"/>
      <c r="J50" s="1365"/>
    </row>
  </sheetData>
  <sheetProtection password="EE8D" sheet="1" objects="1" scenarios="1"/>
  <mergeCells count="1">
    <mergeCell ref="A2:J2"/>
  </mergeCells>
  <phoneticPr fontId="10" type="noConversion"/>
  <pageMargins left="0.55045572916666663" right="0.75" top="0.53" bottom="0.56999999999999995" header="0.5" footer="0.5"/>
  <pageSetup scale="95" fitToWidth="0"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showGridLines="0" showRowColHeaders="0" showRuler="0" view="pageLayout" zoomScale="150" zoomScaleNormal="90" zoomScalePageLayoutView="150" workbookViewId="0">
      <selection activeCell="C3" sqref="C3"/>
    </sheetView>
  </sheetViews>
  <sheetFormatPr defaultRowHeight="12.75" x14ac:dyDescent="0.2"/>
  <cols>
    <col min="1" max="1" width="0.140625" style="94" customWidth="1"/>
    <col min="2" max="2" width="27.5703125" customWidth="1"/>
    <col min="3" max="3" width="27.5703125" style="94" customWidth="1"/>
    <col min="4" max="4" width="10.42578125" customWidth="1"/>
    <col min="5" max="5" width="10.28515625" customWidth="1"/>
    <col min="6" max="6" width="10.140625" customWidth="1"/>
    <col min="7" max="7" width="11.42578125" customWidth="1"/>
    <col min="8" max="8" width="0.28515625" customWidth="1"/>
    <col min="10" max="10" width="6.5703125" customWidth="1"/>
  </cols>
  <sheetData>
    <row r="1" spans="2:9" ht="18.75" thickBot="1" x14ac:dyDescent="0.3">
      <c r="B1" s="699"/>
      <c r="C1" s="699"/>
      <c r="D1" s="576"/>
      <c r="E1" s="114"/>
      <c r="F1" s="395"/>
      <c r="G1" s="395"/>
      <c r="I1" s="91"/>
    </row>
    <row r="2" spans="2:9" ht="13.5" thickTop="1" x14ac:dyDescent="0.2">
      <c r="B2" s="700" t="s">
        <v>222</v>
      </c>
      <c r="C2" s="701" t="s">
        <v>222</v>
      </c>
      <c r="D2" s="702" t="s">
        <v>569</v>
      </c>
      <c r="E2" s="703" t="s">
        <v>569</v>
      </c>
      <c r="F2" s="702" t="s">
        <v>223</v>
      </c>
      <c r="G2" s="704" t="s">
        <v>223</v>
      </c>
    </row>
    <row r="3" spans="2:9" x14ac:dyDescent="0.2">
      <c r="B3" s="705" t="s">
        <v>224</v>
      </c>
      <c r="C3" s="241"/>
      <c r="D3" s="706">
        <v>0</v>
      </c>
      <c r="E3" s="246"/>
      <c r="F3" s="707">
        <f t="shared" ref="F3:F20" si="0">(D3/$F$22)</f>
        <v>0</v>
      </c>
      <c r="G3" s="708" t="e">
        <f t="shared" ref="G3:G20" si="1">(E3/$G$22)</f>
        <v>#DIV/0!</v>
      </c>
    </row>
    <row r="4" spans="2:9" x14ac:dyDescent="0.2">
      <c r="B4" s="705" t="s">
        <v>225</v>
      </c>
      <c r="C4" s="242"/>
      <c r="D4" s="302">
        <v>0</v>
      </c>
      <c r="E4" s="301"/>
      <c r="F4" s="709">
        <f t="shared" si="0"/>
        <v>0</v>
      </c>
      <c r="G4" s="710" t="e">
        <f t="shared" si="1"/>
        <v>#DIV/0!</v>
      </c>
    </row>
    <row r="5" spans="2:9" x14ac:dyDescent="0.2">
      <c r="B5" s="705" t="s">
        <v>226</v>
      </c>
      <c r="C5" s="242"/>
      <c r="D5" s="302">
        <v>0</v>
      </c>
      <c r="E5" s="301"/>
      <c r="F5" s="709">
        <f t="shared" si="0"/>
        <v>0</v>
      </c>
      <c r="G5" s="710" t="e">
        <f t="shared" si="1"/>
        <v>#DIV/0!</v>
      </c>
    </row>
    <row r="6" spans="2:9" x14ac:dyDescent="0.2">
      <c r="B6" s="705" t="s">
        <v>227</v>
      </c>
      <c r="C6" s="242"/>
      <c r="D6" s="302">
        <v>9000</v>
      </c>
      <c r="E6" s="301"/>
      <c r="F6" s="709">
        <f t="shared" si="0"/>
        <v>3.6</v>
      </c>
      <c r="G6" s="710" t="e">
        <f t="shared" si="1"/>
        <v>#DIV/0!</v>
      </c>
    </row>
    <row r="7" spans="2:9" x14ac:dyDescent="0.2">
      <c r="B7" s="711" t="s">
        <v>545</v>
      </c>
      <c r="C7" s="242"/>
      <c r="D7" s="302">
        <f>0.5*2500</f>
        <v>1250</v>
      </c>
      <c r="E7" s="301"/>
      <c r="F7" s="709">
        <f t="shared" si="0"/>
        <v>0.5</v>
      </c>
      <c r="G7" s="710" t="e">
        <f t="shared" si="1"/>
        <v>#DIV/0!</v>
      </c>
    </row>
    <row r="8" spans="2:9" x14ac:dyDescent="0.2">
      <c r="B8" s="711" t="s">
        <v>546</v>
      </c>
      <c r="C8" s="242"/>
      <c r="D8" s="302">
        <f>0.5*2500</f>
        <v>1250</v>
      </c>
      <c r="E8" s="301"/>
      <c r="F8" s="709">
        <f t="shared" si="0"/>
        <v>0.5</v>
      </c>
      <c r="G8" s="710" t="e">
        <f t="shared" si="1"/>
        <v>#DIV/0!</v>
      </c>
    </row>
    <row r="9" spans="2:9" x14ac:dyDescent="0.2">
      <c r="B9" s="711" t="s">
        <v>547</v>
      </c>
      <c r="C9" s="242"/>
      <c r="D9" s="302">
        <v>2500</v>
      </c>
      <c r="E9" s="301"/>
      <c r="F9" s="709">
        <f t="shared" si="0"/>
        <v>1</v>
      </c>
      <c r="G9" s="710" t="e">
        <f t="shared" si="1"/>
        <v>#DIV/0!</v>
      </c>
    </row>
    <row r="10" spans="2:9" x14ac:dyDescent="0.2">
      <c r="B10" s="711" t="s">
        <v>548</v>
      </c>
      <c r="C10" s="242"/>
      <c r="D10" s="302">
        <v>2500</v>
      </c>
      <c r="E10" s="301"/>
      <c r="F10" s="709">
        <f t="shared" si="0"/>
        <v>1</v>
      </c>
      <c r="G10" s="710" t="e">
        <f t="shared" si="1"/>
        <v>#DIV/0!</v>
      </c>
    </row>
    <row r="11" spans="2:9" x14ac:dyDescent="0.2">
      <c r="B11" s="711" t="s">
        <v>549</v>
      </c>
      <c r="C11" s="242"/>
      <c r="D11" s="302">
        <f>0.5*2500</f>
        <v>1250</v>
      </c>
      <c r="E11" s="301"/>
      <c r="F11" s="709">
        <f t="shared" si="0"/>
        <v>0.5</v>
      </c>
      <c r="G11" s="710" t="e">
        <f t="shared" si="1"/>
        <v>#DIV/0!</v>
      </c>
    </row>
    <row r="12" spans="2:9" x14ac:dyDescent="0.2">
      <c r="B12" s="711" t="s">
        <v>550</v>
      </c>
      <c r="C12" s="242"/>
      <c r="D12" s="302">
        <v>1500</v>
      </c>
      <c r="E12" s="301"/>
      <c r="F12" s="709">
        <f t="shared" si="0"/>
        <v>0.6</v>
      </c>
      <c r="G12" s="710" t="e">
        <f t="shared" si="1"/>
        <v>#DIV/0!</v>
      </c>
    </row>
    <row r="13" spans="2:9" x14ac:dyDescent="0.2">
      <c r="B13" s="705" t="s">
        <v>234</v>
      </c>
      <c r="C13" s="242"/>
      <c r="D13" s="302">
        <f>0.5*2500</f>
        <v>1250</v>
      </c>
      <c r="E13" s="301"/>
      <c r="F13" s="709">
        <f t="shared" si="0"/>
        <v>0.5</v>
      </c>
      <c r="G13" s="710" t="e">
        <f t="shared" si="1"/>
        <v>#DIV/0!</v>
      </c>
    </row>
    <row r="14" spans="2:9" x14ac:dyDescent="0.2">
      <c r="B14" s="705" t="s">
        <v>235</v>
      </c>
      <c r="C14" s="242"/>
      <c r="D14" s="302">
        <f>0.5*2500</f>
        <v>1250</v>
      </c>
      <c r="E14" s="301"/>
      <c r="F14" s="709">
        <f t="shared" si="0"/>
        <v>0.5</v>
      </c>
      <c r="G14" s="710" t="e">
        <f t="shared" si="1"/>
        <v>#DIV/0!</v>
      </c>
    </row>
    <row r="15" spans="2:9" x14ac:dyDescent="0.2">
      <c r="B15" s="705" t="s">
        <v>236</v>
      </c>
      <c r="C15" s="242"/>
      <c r="D15" s="302">
        <f>0.5*2500</f>
        <v>1250</v>
      </c>
      <c r="E15" s="301"/>
      <c r="F15" s="709">
        <f t="shared" si="0"/>
        <v>0.5</v>
      </c>
      <c r="G15" s="710" t="e">
        <f t="shared" si="1"/>
        <v>#DIV/0!</v>
      </c>
    </row>
    <row r="16" spans="2:9" x14ac:dyDescent="0.2">
      <c r="B16" s="705" t="s">
        <v>196</v>
      </c>
      <c r="C16" s="242"/>
      <c r="D16" s="302">
        <v>0</v>
      </c>
      <c r="E16" s="301"/>
      <c r="F16" s="709">
        <f t="shared" si="0"/>
        <v>0</v>
      </c>
      <c r="G16" s="710" t="e">
        <f t="shared" si="1"/>
        <v>#DIV/0!</v>
      </c>
    </row>
    <row r="17" spans="2:12" x14ac:dyDescent="0.2">
      <c r="B17" s="705" t="s">
        <v>196</v>
      </c>
      <c r="C17" s="242"/>
      <c r="D17" s="302">
        <v>0</v>
      </c>
      <c r="E17" s="301"/>
      <c r="F17" s="709">
        <f t="shared" si="0"/>
        <v>0</v>
      </c>
      <c r="G17" s="710" t="e">
        <f t="shared" si="1"/>
        <v>#DIV/0!</v>
      </c>
    </row>
    <row r="18" spans="2:12" x14ac:dyDescent="0.2">
      <c r="B18" s="705" t="s">
        <v>196</v>
      </c>
      <c r="C18" s="242"/>
      <c r="D18" s="302">
        <v>0</v>
      </c>
      <c r="E18" s="301"/>
      <c r="F18" s="709">
        <f t="shared" si="0"/>
        <v>0</v>
      </c>
      <c r="G18" s="710" t="e">
        <f t="shared" si="1"/>
        <v>#DIV/0!</v>
      </c>
    </row>
    <row r="19" spans="2:12" x14ac:dyDescent="0.2">
      <c r="B19" s="705" t="s">
        <v>196</v>
      </c>
      <c r="C19" s="242"/>
      <c r="D19" s="302">
        <v>0</v>
      </c>
      <c r="E19" s="301"/>
      <c r="F19" s="709">
        <f t="shared" si="0"/>
        <v>0</v>
      </c>
      <c r="G19" s="710" t="e">
        <f t="shared" si="1"/>
        <v>#DIV/0!</v>
      </c>
    </row>
    <row r="20" spans="2:12" x14ac:dyDescent="0.2">
      <c r="B20" s="712" t="s">
        <v>196</v>
      </c>
      <c r="C20" s="243"/>
      <c r="D20" s="302">
        <v>0</v>
      </c>
      <c r="E20" s="301"/>
      <c r="F20" s="709">
        <f t="shared" si="0"/>
        <v>0</v>
      </c>
      <c r="G20" s="710" t="e">
        <f t="shared" si="1"/>
        <v>#DIV/0!</v>
      </c>
    </row>
    <row r="21" spans="2:12" x14ac:dyDescent="0.2">
      <c r="B21" s="1591" t="s">
        <v>198</v>
      </c>
      <c r="C21" s="1592"/>
      <c r="D21" s="713">
        <f>SUM(D4:D20)</f>
        <v>23000</v>
      </c>
      <c r="E21" s="714">
        <f>SUM(E4:E20)</f>
        <v>0</v>
      </c>
      <c r="F21" s="709"/>
      <c r="G21" s="715"/>
    </row>
    <row r="22" spans="2:12" x14ac:dyDescent="0.2">
      <c r="B22" s="1591" t="s">
        <v>237</v>
      </c>
      <c r="C22" s="1593"/>
      <c r="D22" s="1593"/>
      <c r="E22" s="1592"/>
      <c r="F22" s="716">
        <f>'Equipment, Buildings, Land (V)'!E35</f>
        <v>2500</v>
      </c>
      <c r="G22" s="717">
        <f>'Equipment, Buildings, Land (V)'!H35</f>
        <v>0</v>
      </c>
    </row>
    <row r="23" spans="2:12" ht="13.5" thickBot="1" x14ac:dyDescent="0.25">
      <c r="B23" s="1594" t="s">
        <v>223</v>
      </c>
      <c r="C23" s="1595"/>
      <c r="D23" s="1595"/>
      <c r="E23" s="1596"/>
      <c r="F23" s="718">
        <f>(D21/F22)</f>
        <v>9.1999999999999993</v>
      </c>
      <c r="G23" s="719" t="e">
        <f>(E21/G22)</f>
        <v>#DIV/0!</v>
      </c>
    </row>
    <row r="24" spans="2:12" ht="13.5" thickTop="1" x14ac:dyDescent="0.2">
      <c r="B24" s="462"/>
      <c r="C24" s="462"/>
      <c r="D24" s="395"/>
      <c r="E24" s="395"/>
      <c r="F24" s="395"/>
      <c r="G24" s="395"/>
    </row>
    <row r="25" spans="2:12" x14ac:dyDescent="0.2">
      <c r="B25" s="395"/>
      <c r="C25" s="395"/>
      <c r="D25" s="720"/>
      <c r="E25" s="721"/>
      <c r="F25" s="395"/>
      <c r="G25" s="395"/>
      <c r="H25" s="44"/>
      <c r="I25" s="44"/>
      <c r="J25" s="44"/>
      <c r="K25" s="44"/>
      <c r="L25" s="44"/>
    </row>
    <row r="26" spans="2:12" ht="18" x14ac:dyDescent="0.25">
      <c r="B26" s="461" t="s">
        <v>238</v>
      </c>
      <c r="C26" s="722" t="s">
        <v>570</v>
      </c>
      <c r="D26" s="723">
        <v>21</v>
      </c>
      <c r="E26" s="454" t="s">
        <v>239</v>
      </c>
      <c r="F26" s="1527"/>
      <c r="G26" s="724" t="s">
        <v>239</v>
      </c>
      <c r="H26" s="44"/>
      <c r="I26" s="44"/>
      <c r="J26" s="44"/>
      <c r="K26" s="44"/>
      <c r="L26" s="44"/>
    </row>
    <row r="27" spans="2:12" ht="13.5" thickBot="1" x14ac:dyDescent="0.25">
      <c r="B27" s="725"/>
      <c r="C27" s="725"/>
      <c r="D27" s="456"/>
      <c r="E27" s="726"/>
      <c r="F27" s="395"/>
      <c r="G27" s="395"/>
      <c r="H27" s="44"/>
      <c r="I27" s="44"/>
      <c r="J27" s="44"/>
      <c r="K27" s="44"/>
      <c r="L27" s="44"/>
    </row>
    <row r="28" spans="2:12" ht="13.5" thickTop="1" x14ac:dyDescent="0.2">
      <c r="B28" s="727" t="s">
        <v>65</v>
      </c>
      <c r="C28" s="728"/>
      <c r="D28" s="729" t="s">
        <v>240</v>
      </c>
      <c r="E28" s="730" t="s">
        <v>130</v>
      </c>
      <c r="F28" s="731" t="s">
        <v>240</v>
      </c>
      <c r="G28" s="732" t="s">
        <v>130</v>
      </c>
      <c r="H28" s="44"/>
      <c r="I28" s="44"/>
      <c r="J28" s="44"/>
      <c r="K28" s="44"/>
      <c r="L28" s="44"/>
    </row>
    <row r="29" spans="2:12" x14ac:dyDescent="0.2">
      <c r="B29" s="1589" t="s">
        <v>91</v>
      </c>
      <c r="C29" s="1590"/>
      <c r="D29" s="733">
        <v>0</v>
      </c>
      <c r="E29" s="734">
        <f t="shared" ref="E29:E47" si="2">D29*$D$26</f>
        <v>0</v>
      </c>
      <c r="F29" s="244"/>
      <c r="G29" s="735">
        <f t="shared" ref="G29:G47" si="3">F29*$F$26</f>
        <v>0</v>
      </c>
      <c r="H29" s="44"/>
      <c r="I29" s="44"/>
      <c r="J29" s="44"/>
      <c r="K29" s="44"/>
      <c r="L29" s="44"/>
    </row>
    <row r="30" spans="2:12" x14ac:dyDescent="0.2">
      <c r="B30" s="736" t="s">
        <v>93</v>
      </c>
      <c r="C30" s="737"/>
      <c r="D30" s="733">
        <v>0</v>
      </c>
      <c r="E30" s="734">
        <f t="shared" si="2"/>
        <v>0</v>
      </c>
      <c r="F30" s="244"/>
      <c r="G30" s="735">
        <f t="shared" si="3"/>
        <v>0</v>
      </c>
      <c r="H30" s="44"/>
      <c r="I30" s="44"/>
      <c r="J30" s="44"/>
      <c r="K30" s="44"/>
      <c r="L30" s="44"/>
    </row>
    <row r="31" spans="2:12" x14ac:dyDescent="0.2">
      <c r="B31" s="738" t="s">
        <v>94</v>
      </c>
      <c r="C31" s="739"/>
      <c r="D31" s="733">
        <v>0</v>
      </c>
      <c r="E31" s="734">
        <f t="shared" si="2"/>
        <v>0</v>
      </c>
      <c r="F31" s="244"/>
      <c r="G31" s="735">
        <f t="shared" si="3"/>
        <v>0</v>
      </c>
      <c r="H31" s="44"/>
      <c r="I31" s="44"/>
      <c r="J31" s="44"/>
      <c r="K31" s="44"/>
      <c r="L31" s="44"/>
    </row>
    <row r="32" spans="2:12" x14ac:dyDescent="0.2">
      <c r="B32" s="740" t="s">
        <v>95</v>
      </c>
      <c r="C32" s="741"/>
      <c r="D32" s="733">
        <v>0</v>
      </c>
      <c r="E32" s="734">
        <f t="shared" si="2"/>
        <v>0</v>
      </c>
      <c r="F32" s="244"/>
      <c r="G32" s="735">
        <f t="shared" si="3"/>
        <v>0</v>
      </c>
      <c r="H32" s="44"/>
      <c r="I32" s="44"/>
      <c r="J32" s="44"/>
      <c r="K32" s="44"/>
      <c r="L32" s="44"/>
    </row>
    <row r="33" spans="1:12" x14ac:dyDescent="0.2">
      <c r="B33" s="738" t="s">
        <v>96</v>
      </c>
      <c r="C33" s="739"/>
      <c r="D33" s="733">
        <v>0</v>
      </c>
      <c r="E33" s="734">
        <f t="shared" si="2"/>
        <v>0</v>
      </c>
      <c r="F33" s="244"/>
      <c r="G33" s="735">
        <f t="shared" si="3"/>
        <v>0</v>
      </c>
      <c r="H33" s="44"/>
      <c r="I33" s="44"/>
      <c r="J33" s="44"/>
      <c r="K33" s="44"/>
      <c r="L33" s="44"/>
    </row>
    <row r="34" spans="1:12" x14ac:dyDescent="0.2">
      <c r="B34" s="738" t="s">
        <v>305</v>
      </c>
      <c r="C34" s="739"/>
      <c r="D34" s="733">
        <v>0</v>
      </c>
      <c r="E34" s="734">
        <f t="shared" si="2"/>
        <v>0</v>
      </c>
      <c r="F34" s="244"/>
      <c r="G34" s="735">
        <f t="shared" si="3"/>
        <v>0</v>
      </c>
      <c r="H34" s="44"/>
      <c r="I34" s="44"/>
      <c r="J34" s="44"/>
      <c r="K34" s="44"/>
      <c r="L34" s="44"/>
    </row>
    <row r="35" spans="1:12" x14ac:dyDescent="0.2">
      <c r="B35" s="738" t="s">
        <v>97</v>
      </c>
      <c r="C35" s="739"/>
      <c r="D35" s="733">
        <v>0</v>
      </c>
      <c r="E35" s="734">
        <f t="shared" si="2"/>
        <v>0</v>
      </c>
      <c r="F35" s="244"/>
      <c r="G35" s="735">
        <f t="shared" si="3"/>
        <v>0</v>
      </c>
      <c r="H35" s="44"/>
      <c r="I35" s="44"/>
      <c r="J35" s="44"/>
      <c r="K35" s="44"/>
      <c r="L35" s="44"/>
    </row>
    <row r="36" spans="1:12" s="44" customFormat="1" x14ac:dyDescent="0.2">
      <c r="A36" s="94"/>
      <c r="B36" s="742" t="s">
        <v>33</v>
      </c>
      <c r="C36" s="743"/>
      <c r="D36" s="733">
        <v>0</v>
      </c>
      <c r="E36" s="734">
        <f t="shared" si="2"/>
        <v>0</v>
      </c>
      <c r="F36" s="244"/>
      <c r="G36" s="735">
        <f t="shared" si="3"/>
        <v>0</v>
      </c>
    </row>
    <row r="37" spans="1:12" x14ac:dyDescent="0.2">
      <c r="B37" s="738" t="s">
        <v>98</v>
      </c>
      <c r="C37" s="739"/>
      <c r="D37" s="733">
        <v>0</v>
      </c>
      <c r="E37" s="734">
        <f t="shared" si="2"/>
        <v>0</v>
      </c>
      <c r="F37" s="244"/>
      <c r="G37" s="735">
        <f t="shared" si="3"/>
        <v>0</v>
      </c>
    </row>
    <row r="38" spans="1:12" x14ac:dyDescent="0.2">
      <c r="B38" s="738" t="s">
        <v>99</v>
      </c>
      <c r="C38" s="739"/>
      <c r="D38" s="733">
        <v>0</v>
      </c>
      <c r="E38" s="734">
        <f t="shared" si="2"/>
        <v>0</v>
      </c>
      <c r="F38" s="244"/>
      <c r="G38" s="735">
        <f t="shared" si="3"/>
        <v>0</v>
      </c>
    </row>
    <row r="39" spans="1:12" x14ac:dyDescent="0.2">
      <c r="B39" s="738" t="s">
        <v>100</v>
      </c>
      <c r="C39" s="739"/>
      <c r="D39" s="733">
        <v>0</v>
      </c>
      <c r="E39" s="734">
        <f t="shared" si="2"/>
        <v>0</v>
      </c>
      <c r="F39" s="244"/>
      <c r="G39" s="735">
        <f t="shared" si="3"/>
        <v>0</v>
      </c>
    </row>
    <row r="40" spans="1:12" x14ac:dyDescent="0.2">
      <c r="B40" s="742" t="s">
        <v>302</v>
      </c>
      <c r="C40" s="743"/>
      <c r="D40" s="733">
        <v>0</v>
      </c>
      <c r="E40" s="734">
        <f t="shared" si="2"/>
        <v>0</v>
      </c>
      <c r="F40" s="244"/>
      <c r="G40" s="735">
        <f t="shared" si="3"/>
        <v>0</v>
      </c>
    </row>
    <row r="41" spans="1:12" x14ac:dyDescent="0.2">
      <c r="B41" s="738" t="s">
        <v>101</v>
      </c>
      <c r="C41" s="739"/>
      <c r="D41" s="733">
        <v>0</v>
      </c>
      <c r="E41" s="734">
        <f t="shared" si="2"/>
        <v>0</v>
      </c>
      <c r="F41" s="244"/>
      <c r="G41" s="735">
        <f t="shared" si="3"/>
        <v>0</v>
      </c>
    </row>
    <row r="42" spans="1:12" ht="12" customHeight="1" x14ac:dyDescent="0.2">
      <c r="B42" s="738" t="s">
        <v>322</v>
      </c>
      <c r="C42" s="739"/>
      <c r="D42" s="733">
        <v>0</v>
      </c>
      <c r="E42" s="734">
        <f t="shared" si="2"/>
        <v>0</v>
      </c>
      <c r="F42" s="244"/>
      <c r="G42" s="735">
        <f t="shared" si="3"/>
        <v>0</v>
      </c>
    </row>
    <row r="43" spans="1:12" ht="12" customHeight="1" x14ac:dyDescent="0.2">
      <c r="B43" s="744" t="s">
        <v>21</v>
      </c>
      <c r="C43" s="745"/>
      <c r="D43" s="733">
        <v>0</v>
      </c>
      <c r="E43" s="734">
        <f t="shared" si="2"/>
        <v>0</v>
      </c>
      <c r="F43" s="244"/>
      <c r="G43" s="735">
        <f t="shared" si="3"/>
        <v>0</v>
      </c>
    </row>
    <row r="44" spans="1:12" x14ac:dyDescent="0.2">
      <c r="B44" s="738" t="s">
        <v>102</v>
      </c>
      <c r="C44" s="739"/>
      <c r="D44" s="733">
        <v>0</v>
      </c>
      <c r="E44" s="734">
        <f t="shared" si="2"/>
        <v>0</v>
      </c>
      <c r="F44" s="244"/>
      <c r="G44" s="735">
        <f t="shared" si="3"/>
        <v>0</v>
      </c>
    </row>
    <row r="45" spans="1:12" x14ac:dyDescent="0.2">
      <c r="B45" s="738" t="s">
        <v>4</v>
      </c>
      <c r="C45" s="739"/>
      <c r="D45" s="733">
        <v>0</v>
      </c>
      <c r="E45" s="734">
        <f t="shared" si="2"/>
        <v>0</v>
      </c>
      <c r="F45" s="244"/>
      <c r="G45" s="735">
        <f t="shared" si="3"/>
        <v>0</v>
      </c>
    </row>
    <row r="46" spans="1:12" ht="12" customHeight="1" x14ac:dyDescent="0.2">
      <c r="B46" s="742" t="s">
        <v>567</v>
      </c>
      <c r="C46" s="739"/>
      <c r="D46" s="733">
        <v>0</v>
      </c>
      <c r="E46" s="734">
        <f t="shared" si="2"/>
        <v>0</v>
      </c>
      <c r="F46" s="244"/>
      <c r="G46" s="735">
        <f t="shared" si="3"/>
        <v>0</v>
      </c>
    </row>
    <row r="47" spans="1:12" ht="13.5" thickBot="1" x14ac:dyDescent="0.25">
      <c r="B47" s="746" t="s">
        <v>104</v>
      </c>
      <c r="C47" s="747"/>
      <c r="D47" s="748">
        <v>1</v>
      </c>
      <c r="E47" s="749">
        <f t="shared" si="2"/>
        <v>21</v>
      </c>
      <c r="F47" s="245"/>
      <c r="G47" s="750">
        <f t="shared" si="3"/>
        <v>0</v>
      </c>
    </row>
    <row r="48" spans="1:12" ht="13.5" thickTop="1" x14ac:dyDescent="0.2">
      <c r="B48" s="395"/>
      <c r="C48" s="395"/>
      <c r="D48" s="395"/>
      <c r="E48" s="395"/>
      <c r="F48" s="395"/>
      <c r="G48" s="395"/>
    </row>
    <row r="49" spans="2:7" x14ac:dyDescent="0.2">
      <c r="B49" s="395"/>
      <c r="C49" s="395"/>
      <c r="D49" s="395"/>
      <c r="E49" s="395"/>
      <c r="F49" s="395"/>
      <c r="G49" s="395"/>
    </row>
    <row r="50" spans="2:7" x14ac:dyDescent="0.2">
      <c r="B50" s="395"/>
      <c r="C50" s="395"/>
      <c r="D50" s="395"/>
      <c r="E50" s="395"/>
      <c r="F50" s="395"/>
      <c r="G50" s="395"/>
    </row>
    <row r="51" spans="2:7" x14ac:dyDescent="0.2">
      <c r="B51" s="395"/>
      <c r="C51" s="395"/>
      <c r="D51" s="395"/>
      <c r="E51" s="395"/>
      <c r="F51" s="395"/>
      <c r="G51" s="395"/>
    </row>
    <row r="52" spans="2:7" x14ac:dyDescent="0.2">
      <c r="B52" s="395"/>
      <c r="C52" s="395"/>
      <c r="D52" s="395"/>
      <c r="E52" s="395"/>
      <c r="F52" s="395"/>
      <c r="G52" s="395"/>
    </row>
    <row r="53" spans="2:7" x14ac:dyDescent="0.2">
      <c r="B53" s="395"/>
      <c r="C53" s="395"/>
      <c r="D53" s="395"/>
      <c r="E53" s="395"/>
      <c r="F53" s="395"/>
      <c r="G53" s="395"/>
    </row>
    <row r="54" spans="2:7" x14ac:dyDescent="0.2">
      <c r="B54" s="395"/>
      <c r="C54" s="395"/>
      <c r="D54" s="395"/>
      <c r="E54" s="395"/>
      <c r="F54" s="395"/>
      <c r="G54" s="395"/>
    </row>
    <row r="55" spans="2:7" x14ac:dyDescent="0.2">
      <c r="B55" s="395"/>
      <c r="C55" s="395"/>
      <c r="D55" s="395"/>
      <c r="E55" s="395"/>
      <c r="F55" s="395"/>
      <c r="G55" s="395"/>
    </row>
    <row r="65" spans="2:7" x14ac:dyDescent="0.2">
      <c r="B65" s="9"/>
      <c r="C65" s="9"/>
      <c r="D65" s="14"/>
      <c r="E65" s="9"/>
      <c r="F65" s="9"/>
      <c r="G65" s="9"/>
    </row>
  </sheetData>
  <sheetProtection password="EE8D" sheet="1" objects="1" scenarios="1"/>
  <mergeCells count="4">
    <mergeCell ref="B29:C29"/>
    <mergeCell ref="B21:C21"/>
    <mergeCell ref="B22:E22"/>
    <mergeCell ref="B23:E23"/>
  </mergeCells>
  <phoneticPr fontId="10" type="noConversion"/>
  <pageMargins left="0.75" right="0.75" top="1" bottom="1" header="0.5" footer="0.5"/>
  <pageSetup scale="93" orientation="portrait" r:id="rId1"/>
  <headerFooter alignWithMargins="0">
    <oddHeader>&amp;C&amp;"Arial,Bold"&amp;22OVERHEAD AND LABOUR</oddHeader>
    <oddFooter>&amp;CVIII</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9"/>
  <sheetViews>
    <sheetView showGridLines="0" showRowColHeaders="0" showRuler="0" view="pageLayout" zoomScale="160" zoomScaleNormal="90" zoomScalePageLayoutView="160" workbookViewId="0">
      <selection activeCell="E5" sqref="E5"/>
    </sheetView>
  </sheetViews>
  <sheetFormatPr defaultRowHeight="12.75" x14ac:dyDescent="0.2"/>
  <cols>
    <col min="1" max="1" width="13.140625" customWidth="1"/>
    <col min="2" max="2" width="33.7109375" customWidth="1"/>
    <col min="3" max="3" width="9.7109375" customWidth="1"/>
    <col min="4" max="4" width="3.140625" customWidth="1"/>
    <col min="5" max="5" width="10" bestFit="1" customWidth="1"/>
    <col min="7" max="7" width="10.28515625" customWidth="1"/>
    <col min="8" max="8" width="2.85546875" style="44" customWidth="1"/>
    <col min="9" max="9" width="10.28515625" style="44" customWidth="1"/>
    <col min="10" max="10" width="11" customWidth="1"/>
  </cols>
  <sheetData>
    <row r="1" spans="1:12" ht="13.5" thickBot="1" x14ac:dyDescent="0.25">
      <c r="A1" s="395"/>
      <c r="B1" s="395"/>
      <c r="C1" s="395"/>
      <c r="D1" s="395"/>
      <c r="E1" s="395"/>
      <c r="F1" s="395"/>
      <c r="G1" s="395"/>
    </row>
    <row r="2" spans="1:12" ht="13.5" thickTop="1" x14ac:dyDescent="0.2">
      <c r="A2" s="395"/>
      <c r="B2" s="751"/>
      <c r="C2" s="752"/>
      <c r="D2" s="752"/>
      <c r="E2" s="753"/>
      <c r="F2" s="395"/>
      <c r="G2" s="395"/>
    </row>
    <row r="3" spans="1:12" x14ac:dyDescent="0.2">
      <c r="A3" s="395"/>
      <c r="B3" s="754" t="s">
        <v>241</v>
      </c>
      <c r="C3" s="755" t="s">
        <v>242</v>
      </c>
      <c r="D3" s="756"/>
      <c r="E3" s="757" t="s">
        <v>242</v>
      </c>
      <c r="F3" s="395"/>
      <c r="G3" s="395"/>
      <c r="H3" s="45"/>
      <c r="I3" s="45"/>
      <c r="J3" s="45"/>
    </row>
    <row r="4" spans="1:12" x14ac:dyDescent="0.2">
      <c r="A4" s="395"/>
      <c r="B4" s="758"/>
      <c r="C4" s="759" t="s">
        <v>244</v>
      </c>
      <c r="D4" s="760"/>
      <c r="E4" s="761" t="s">
        <v>244</v>
      </c>
      <c r="F4" s="395"/>
      <c r="G4" s="395"/>
      <c r="J4" s="44"/>
    </row>
    <row r="5" spans="1:12" x14ac:dyDescent="0.2">
      <c r="A5" s="395"/>
      <c r="B5" s="303" t="str">
        <f>'Seed Treat &amp; Herbicide (III)'!B4</f>
        <v>Hard Wheat</v>
      </c>
      <c r="C5" s="762">
        <v>3.5</v>
      </c>
      <c r="D5" s="760"/>
      <c r="E5" s="55"/>
      <c r="F5" s="395"/>
      <c r="G5" s="395"/>
      <c r="J5" s="44"/>
    </row>
    <row r="6" spans="1:12" x14ac:dyDescent="0.2">
      <c r="A6" s="395"/>
      <c r="B6" s="304" t="str">
        <f>'Seed Treat &amp; Herbicide (III)'!B5</f>
        <v>Durum</v>
      </c>
      <c r="C6" s="763">
        <v>3.5</v>
      </c>
      <c r="D6" s="764"/>
      <c r="E6" s="55"/>
      <c r="F6" s="395"/>
      <c r="G6" s="395"/>
      <c r="K6" s="16"/>
    </row>
    <row r="7" spans="1:12" x14ac:dyDescent="0.2">
      <c r="A7" s="395"/>
      <c r="B7" s="304" t="str">
        <f>'Seed Treat &amp; Herbicide (III)'!B6</f>
        <v>CPS Wheat</v>
      </c>
      <c r="C7" s="763">
        <v>3.5</v>
      </c>
      <c r="D7" s="764"/>
      <c r="E7" s="55"/>
      <c r="F7" s="395"/>
      <c r="G7" s="395"/>
      <c r="K7" s="16"/>
      <c r="L7" s="16"/>
    </row>
    <row r="8" spans="1:12" x14ac:dyDescent="0.2">
      <c r="A8" s="395"/>
      <c r="B8" s="304" t="str">
        <f>'Seed Treat &amp; Herbicide (III)'!B7</f>
        <v>Soft Wheat</v>
      </c>
      <c r="C8" s="763">
        <v>3.5</v>
      </c>
      <c r="D8" s="764"/>
      <c r="E8" s="55"/>
      <c r="F8" s="395"/>
      <c r="G8" s="395"/>
      <c r="K8" s="16"/>
      <c r="L8" s="16"/>
    </row>
    <row r="9" spans="1:12" x14ac:dyDescent="0.2">
      <c r="A9" s="395"/>
      <c r="B9" s="304" t="str">
        <f>'Seed Treat &amp; Herbicide (III)'!B8</f>
        <v>Malt Barley</v>
      </c>
      <c r="C9" s="763">
        <v>2</v>
      </c>
      <c r="D9" s="764"/>
      <c r="E9" s="55"/>
      <c r="F9" s="395"/>
      <c r="G9" s="395"/>
      <c r="K9" s="16"/>
    </row>
    <row r="10" spans="1:12" x14ac:dyDescent="0.2">
      <c r="A10" s="395"/>
      <c r="B10" s="305" t="s">
        <v>22</v>
      </c>
      <c r="C10" s="763">
        <v>2</v>
      </c>
      <c r="D10" s="764"/>
      <c r="E10" s="55"/>
      <c r="F10" s="395"/>
      <c r="G10" s="395"/>
      <c r="K10" s="16"/>
      <c r="L10" s="16"/>
    </row>
    <row r="11" spans="1:12" x14ac:dyDescent="0.2">
      <c r="A11" s="395"/>
      <c r="B11" s="306" t="str">
        <f>'Seed Treat &amp; Herbicide (III)'!B10</f>
        <v>Oats</v>
      </c>
      <c r="C11" s="765">
        <v>2</v>
      </c>
      <c r="D11" s="766"/>
      <c r="E11" s="56"/>
      <c r="F11" s="395"/>
      <c r="G11" s="395"/>
      <c r="K11" s="16"/>
      <c r="L11" s="16"/>
    </row>
    <row r="12" spans="1:12" x14ac:dyDescent="0.2">
      <c r="A12" s="395"/>
      <c r="B12" s="307" t="str">
        <f>'Seed Treat &amp; Herbicide (III)'!B11</f>
        <v>Canola</v>
      </c>
      <c r="C12" s="414">
        <v>4.5</v>
      </c>
      <c r="D12" s="764"/>
      <c r="E12" s="48"/>
      <c r="F12" s="395"/>
      <c r="G12" s="395"/>
    </row>
    <row r="13" spans="1:12" x14ac:dyDescent="0.2">
      <c r="A13" s="395"/>
      <c r="B13" s="308" t="s">
        <v>33</v>
      </c>
      <c r="C13" s="762">
        <v>2.5</v>
      </c>
      <c r="D13" s="767"/>
      <c r="E13" s="57"/>
      <c r="F13" s="395"/>
      <c r="G13" s="395"/>
    </row>
    <row r="14" spans="1:12" x14ac:dyDescent="0.2">
      <c r="A14" s="395"/>
      <c r="B14" s="304" t="str">
        <f>'Seed Treat &amp; Herbicide (III)'!B13</f>
        <v>Flax</v>
      </c>
      <c r="C14" s="763">
        <v>4</v>
      </c>
      <c r="D14" s="764"/>
      <c r="E14" s="55"/>
      <c r="F14" s="395"/>
      <c r="G14" s="395"/>
    </row>
    <row r="15" spans="1:12" x14ac:dyDescent="0.2">
      <c r="A15" s="395"/>
      <c r="B15" s="304" t="str">
        <f>'Seed Treat &amp; Herbicide (III)'!B14</f>
        <v>Pea</v>
      </c>
      <c r="C15" s="763">
        <v>2.5</v>
      </c>
      <c r="D15" s="764"/>
      <c r="E15" s="55"/>
      <c r="F15" s="395"/>
      <c r="G15" s="395"/>
    </row>
    <row r="16" spans="1:12" x14ac:dyDescent="0.2">
      <c r="A16" s="395"/>
      <c r="B16" s="304" t="str">
        <f>'Seed Treat &amp; Herbicide (III)'!B15</f>
        <v>Fababean</v>
      </c>
      <c r="C16" s="763">
        <v>7</v>
      </c>
      <c r="D16" s="764"/>
      <c r="E16" s="55"/>
      <c r="F16" s="395"/>
      <c r="G16" s="395"/>
    </row>
    <row r="17" spans="1:14" x14ac:dyDescent="0.2">
      <c r="A17" s="395"/>
      <c r="B17" s="305" t="s">
        <v>302</v>
      </c>
      <c r="C17" s="763">
        <v>2.5</v>
      </c>
      <c r="D17" s="764"/>
      <c r="E17" s="55"/>
      <c r="F17" s="395"/>
      <c r="G17" s="395"/>
    </row>
    <row r="18" spans="1:14" x14ac:dyDescent="0.2">
      <c r="A18" s="395"/>
      <c r="B18" s="304" t="str">
        <f>'Seed Treat &amp; Herbicide (III)'!B17</f>
        <v>Dry Bean</v>
      </c>
      <c r="C18" s="763">
        <v>2.5</v>
      </c>
      <c r="D18" s="764"/>
      <c r="E18" s="55"/>
      <c r="F18" s="395"/>
      <c r="G18" s="395"/>
    </row>
    <row r="19" spans="1:14" x14ac:dyDescent="0.2">
      <c r="A19" s="395"/>
      <c r="B19" s="305" t="s">
        <v>322</v>
      </c>
      <c r="C19" s="763">
        <v>3.5</v>
      </c>
      <c r="D19" s="764"/>
      <c r="E19" s="55"/>
      <c r="F19" s="395"/>
      <c r="G19" s="395"/>
    </row>
    <row r="20" spans="1:14" x14ac:dyDescent="0.2">
      <c r="A20" s="395"/>
      <c r="B20" s="305" t="s">
        <v>21</v>
      </c>
      <c r="C20" s="763">
        <v>3.5</v>
      </c>
      <c r="D20" s="764"/>
      <c r="E20" s="55"/>
      <c r="F20" s="395"/>
      <c r="G20" s="395"/>
      <c r="K20" s="44"/>
      <c r="L20" s="44"/>
      <c r="M20" s="44"/>
      <c r="N20" s="44"/>
    </row>
    <row r="21" spans="1:14" x14ac:dyDescent="0.2">
      <c r="A21" s="395"/>
      <c r="B21" s="304" t="str">
        <f>'Seed Treat &amp; Herbicide (III)'!B20</f>
        <v>Corn Silage</v>
      </c>
      <c r="C21" s="763">
        <v>3.5</v>
      </c>
      <c r="D21" s="764"/>
      <c r="E21" s="55"/>
      <c r="F21" s="395"/>
      <c r="G21" s="395"/>
      <c r="K21" s="44"/>
      <c r="L21" s="44"/>
      <c r="M21" s="44"/>
      <c r="N21" s="44"/>
    </row>
    <row r="22" spans="1:14" x14ac:dyDescent="0.2">
      <c r="A22" s="395"/>
      <c r="B22" s="304" t="str">
        <f>'Seed Treat &amp; Herbicide (III)'!B21</f>
        <v>Cereal Silage</v>
      </c>
      <c r="C22" s="763">
        <v>2</v>
      </c>
      <c r="D22" s="764"/>
      <c r="E22" s="55"/>
      <c r="F22" s="395"/>
      <c r="G22" s="395"/>
      <c r="K22" s="44"/>
      <c r="L22" s="44"/>
      <c r="M22" s="44"/>
      <c r="N22" s="44"/>
    </row>
    <row r="23" spans="1:14" x14ac:dyDescent="0.2">
      <c r="A23" s="395"/>
      <c r="B23" s="304" t="str">
        <f>'Seed Treat &amp; Herbicide (III)'!B22</f>
        <v>Alfalfa Seedling</v>
      </c>
      <c r="C23" s="763">
        <v>7.5</v>
      </c>
      <c r="D23" s="764"/>
      <c r="E23" s="55"/>
      <c r="F23" s="395"/>
      <c r="G23" s="395"/>
      <c r="K23" s="44"/>
      <c r="L23" s="44"/>
      <c r="M23" s="44"/>
      <c r="N23" s="44"/>
    </row>
    <row r="24" spans="1:14" ht="13.5" thickBot="1" x14ac:dyDescent="0.25">
      <c r="A24" s="395"/>
      <c r="B24" s="309" t="str">
        <f>'Seed Treat &amp; Herbicide (III)'!B23</f>
        <v>Alfalfa (2 and 3 cut)</v>
      </c>
      <c r="C24" s="768">
        <v>7.5</v>
      </c>
      <c r="D24" s="769"/>
      <c r="E24" s="58"/>
      <c r="F24" s="395"/>
      <c r="G24" s="395"/>
      <c r="K24" s="44"/>
      <c r="L24" s="44"/>
      <c r="M24" s="44"/>
      <c r="N24" s="44"/>
    </row>
    <row r="25" spans="1:14" ht="14.25" thickTop="1" thickBot="1" x14ac:dyDescent="0.25">
      <c r="A25" s="395"/>
      <c r="B25" s="770"/>
      <c r="C25" s="770"/>
      <c r="D25" s="770"/>
      <c r="E25" s="770"/>
      <c r="F25" s="770"/>
      <c r="G25" s="395"/>
      <c r="J25" s="44"/>
      <c r="K25" s="44"/>
      <c r="L25" s="44"/>
      <c r="M25" s="44"/>
      <c r="N25" s="44"/>
    </row>
    <row r="26" spans="1:14" ht="13.5" thickTop="1" x14ac:dyDescent="0.2">
      <c r="A26" s="395"/>
      <c r="B26" s="771"/>
      <c r="C26" s="772"/>
      <c r="D26" s="725"/>
      <c r="E26" s="773"/>
      <c r="F26" s="774"/>
      <c r="G26" s="395"/>
      <c r="J26" s="44"/>
      <c r="K26" s="44"/>
      <c r="L26" s="44"/>
      <c r="M26" s="44"/>
      <c r="N26" s="44"/>
    </row>
    <row r="27" spans="1:14" x14ac:dyDescent="0.2">
      <c r="A27" s="395"/>
      <c r="B27" s="775" t="s">
        <v>243</v>
      </c>
      <c r="C27" s="776" t="s">
        <v>191</v>
      </c>
      <c r="D27" s="777"/>
      <c r="E27" s="350" t="s">
        <v>191</v>
      </c>
      <c r="F27" s="778" t="s">
        <v>88</v>
      </c>
      <c r="G27" s="395"/>
      <c r="J27" s="44"/>
      <c r="K27" s="44"/>
      <c r="L27" s="44"/>
      <c r="M27" s="44"/>
      <c r="N27" s="44"/>
    </row>
    <row r="28" spans="1:14" x14ac:dyDescent="0.2">
      <c r="A28" s="395"/>
      <c r="B28" s="779"/>
      <c r="C28" s="767"/>
      <c r="D28" s="395"/>
      <c r="E28" s="780"/>
      <c r="F28" s="774"/>
      <c r="G28" s="395"/>
      <c r="J28" s="44"/>
      <c r="K28" s="44"/>
      <c r="L28" s="44"/>
      <c r="M28" s="44"/>
      <c r="N28" s="44"/>
    </row>
    <row r="29" spans="1:14" x14ac:dyDescent="0.2">
      <c r="A29" s="395"/>
      <c r="B29" s="781" t="s">
        <v>415</v>
      </c>
      <c r="C29" s="782">
        <v>25.39</v>
      </c>
      <c r="D29" s="783"/>
      <c r="E29" s="46"/>
      <c r="F29" s="784" t="s">
        <v>223</v>
      </c>
      <c r="G29" s="395"/>
      <c r="J29" s="44"/>
      <c r="K29" s="44"/>
      <c r="L29" s="44"/>
      <c r="M29" s="44"/>
      <c r="N29" s="44"/>
    </row>
    <row r="30" spans="1:14" x14ac:dyDescent="0.2">
      <c r="A30" s="395"/>
      <c r="B30" s="785" t="s">
        <v>245</v>
      </c>
      <c r="C30" s="733">
        <v>133</v>
      </c>
      <c r="D30" s="786"/>
      <c r="E30" s="50"/>
      <c r="F30" s="784" t="s">
        <v>246</v>
      </c>
      <c r="G30" s="395"/>
      <c r="J30" s="44"/>
      <c r="K30" s="44"/>
      <c r="L30" s="44"/>
      <c r="M30" s="44"/>
      <c r="N30" s="44"/>
    </row>
    <row r="31" spans="1:14" ht="13.5" thickBot="1" x14ac:dyDescent="0.25">
      <c r="A31" s="395"/>
      <c r="B31" s="787" t="s">
        <v>463</v>
      </c>
      <c r="C31" s="788">
        <v>20</v>
      </c>
      <c r="D31" s="789"/>
      <c r="E31" s="67"/>
      <c r="F31" s="790" t="s">
        <v>223</v>
      </c>
      <c r="G31" s="395"/>
      <c r="J31" s="44"/>
      <c r="K31" s="44"/>
      <c r="L31" s="44"/>
    </row>
    <row r="32" spans="1:14" ht="13.5" thickTop="1" x14ac:dyDescent="0.2">
      <c r="A32" s="395"/>
      <c r="B32" s="791" t="s">
        <v>247</v>
      </c>
      <c r="C32" s="792"/>
      <c r="D32" s="793"/>
      <c r="E32" s="793"/>
      <c r="F32" s="794"/>
      <c r="G32" s="395"/>
      <c r="J32" s="44"/>
      <c r="K32" s="44"/>
      <c r="L32" s="44"/>
    </row>
    <row r="33" spans="1:12" x14ac:dyDescent="0.2">
      <c r="A33" s="395"/>
      <c r="B33" s="785" t="s">
        <v>248</v>
      </c>
      <c r="C33" s="795">
        <v>100000</v>
      </c>
      <c r="D33" s="796"/>
      <c r="E33" s="65"/>
      <c r="F33" s="797" t="s">
        <v>191</v>
      </c>
      <c r="G33" s="395"/>
      <c r="J33" s="44"/>
      <c r="K33" s="44"/>
      <c r="L33" s="44"/>
    </row>
    <row r="34" spans="1:12" x14ac:dyDescent="0.2">
      <c r="A34" s="395"/>
      <c r="B34" s="785" t="s">
        <v>249</v>
      </c>
      <c r="C34" s="798">
        <v>1.4999999999999999E-2</v>
      </c>
      <c r="D34" s="799"/>
      <c r="E34" s="66"/>
      <c r="F34" s="797" t="s">
        <v>200</v>
      </c>
      <c r="G34" s="395"/>
      <c r="J34" s="44"/>
      <c r="K34" s="44"/>
      <c r="L34" s="44"/>
    </row>
    <row r="35" spans="1:12" x14ac:dyDescent="0.2">
      <c r="A35" s="395"/>
      <c r="B35" s="785" t="s">
        <v>250</v>
      </c>
      <c r="C35" s="800">
        <f>(C34*C33)</f>
        <v>1500</v>
      </c>
      <c r="D35" s="801"/>
      <c r="E35" s="802">
        <f>E33*E34</f>
        <v>0</v>
      </c>
      <c r="F35" s="797" t="s">
        <v>464</v>
      </c>
      <c r="G35" s="395"/>
      <c r="J35" s="44"/>
      <c r="K35" s="44"/>
      <c r="L35" s="44"/>
    </row>
    <row r="36" spans="1:12" ht="13.5" thickBot="1" x14ac:dyDescent="0.25">
      <c r="A36" s="395"/>
      <c r="B36" s="803" t="s">
        <v>251</v>
      </c>
      <c r="C36" s="804">
        <f>C35/C30</f>
        <v>11.278195488721805</v>
      </c>
      <c r="D36" s="805"/>
      <c r="E36" s="806" t="e">
        <f>E35/E30</f>
        <v>#DIV/0!</v>
      </c>
      <c r="F36" s="807" t="s">
        <v>223</v>
      </c>
      <c r="G36" s="395"/>
      <c r="J36" s="44"/>
      <c r="K36" s="44"/>
      <c r="L36" s="44"/>
    </row>
    <row r="37" spans="1:12" ht="13.5" thickTop="1" x14ac:dyDescent="0.2">
      <c r="A37" s="395"/>
      <c r="B37" s="808" t="s">
        <v>252</v>
      </c>
      <c r="C37" s="809"/>
      <c r="D37" s="810"/>
      <c r="E37" s="810"/>
      <c r="F37" s="811"/>
      <c r="G37" s="395"/>
      <c r="J37" s="44"/>
      <c r="K37" s="44"/>
      <c r="L37" s="44"/>
    </row>
    <row r="38" spans="1:12" x14ac:dyDescent="0.2">
      <c r="A38" s="395"/>
      <c r="B38" s="785" t="s">
        <v>248</v>
      </c>
      <c r="C38" s="812">
        <f>C33</f>
        <v>100000</v>
      </c>
      <c r="D38" s="812"/>
      <c r="E38" s="813">
        <f>E33</f>
        <v>0</v>
      </c>
      <c r="F38" s="814"/>
      <c r="G38" s="395"/>
    </row>
    <row r="39" spans="1:12" x14ac:dyDescent="0.2">
      <c r="A39" s="395"/>
      <c r="B39" s="815" t="s">
        <v>253</v>
      </c>
      <c r="C39" s="786">
        <v>25</v>
      </c>
      <c r="D39" s="786"/>
      <c r="E39" s="50"/>
      <c r="F39" s="814" t="s">
        <v>254</v>
      </c>
      <c r="G39" s="395"/>
    </row>
    <row r="40" spans="1:12" x14ac:dyDescent="0.2">
      <c r="A40" s="395"/>
      <c r="B40" s="815" t="s">
        <v>255</v>
      </c>
      <c r="C40" s="816">
        <v>0.5</v>
      </c>
      <c r="D40" s="816"/>
      <c r="E40" s="47"/>
      <c r="F40" s="817" t="s">
        <v>200</v>
      </c>
      <c r="G40" s="395"/>
    </row>
    <row r="41" spans="1:12" x14ac:dyDescent="0.2">
      <c r="A41" s="395"/>
      <c r="B41" s="815" t="s">
        <v>256</v>
      </c>
      <c r="C41" s="818">
        <f>C38*C40</f>
        <v>50000</v>
      </c>
      <c r="D41" s="818"/>
      <c r="E41" s="819">
        <f>E40*E38</f>
        <v>0</v>
      </c>
      <c r="F41" s="817" t="s">
        <v>191</v>
      </c>
      <c r="G41" s="395"/>
    </row>
    <row r="42" spans="1:12" ht="13.5" thickBot="1" x14ac:dyDescent="0.25">
      <c r="A42" s="395"/>
      <c r="B42" s="820" t="s">
        <v>257</v>
      </c>
      <c r="C42" s="821">
        <f>PMT(C45/100,C39,-C41)/C30</f>
        <v>28.026072536255075</v>
      </c>
      <c r="D42" s="821"/>
      <c r="E42" s="822" t="e">
        <f>PMT(E45/100,E39,-E41)/E30</f>
        <v>#NUM!</v>
      </c>
      <c r="F42" s="823" t="s">
        <v>258</v>
      </c>
      <c r="G42" s="395"/>
    </row>
    <row r="43" spans="1:12" ht="13.5" thickTop="1" x14ac:dyDescent="0.2">
      <c r="A43" s="395"/>
      <c r="B43" s="395"/>
      <c r="C43" s="395"/>
      <c r="D43" s="395"/>
      <c r="E43" s="395"/>
      <c r="F43" s="395"/>
      <c r="G43" s="395"/>
    </row>
    <row r="44" spans="1:12" ht="15.75" customHeight="1" x14ac:dyDescent="0.2">
      <c r="A44" s="395"/>
      <c r="B44" s="395"/>
      <c r="C44" s="395"/>
      <c r="D44" s="395"/>
      <c r="E44" s="395"/>
      <c r="F44" s="395"/>
      <c r="G44" s="395"/>
    </row>
    <row r="45" spans="1:12" x14ac:dyDescent="0.2">
      <c r="A45" s="395"/>
      <c r="B45" s="824" t="s">
        <v>188</v>
      </c>
      <c r="C45" s="825">
        <v>5.5</v>
      </c>
      <c r="D45" s="826" t="s">
        <v>200</v>
      </c>
      <c r="E45" s="827"/>
      <c r="F45" s="579" t="s">
        <v>200</v>
      </c>
      <c r="G45" s="395"/>
    </row>
    <row r="46" spans="1:12" x14ac:dyDescent="0.2">
      <c r="A46" s="395"/>
      <c r="B46" s="395"/>
      <c r="C46" s="395"/>
      <c r="D46" s="395"/>
      <c r="E46" s="395"/>
      <c r="F46" s="395"/>
      <c r="G46" s="395"/>
    </row>
    <row r="47" spans="1:12" x14ac:dyDescent="0.2">
      <c r="A47" s="395"/>
      <c r="B47" s="395"/>
      <c r="C47" s="395"/>
      <c r="D47" s="395"/>
      <c r="E47" s="395"/>
      <c r="F47" s="395"/>
      <c r="G47" s="395"/>
    </row>
    <row r="48" spans="1:12" x14ac:dyDescent="0.2">
      <c r="A48" s="395"/>
      <c r="B48" s="395"/>
      <c r="C48" s="395"/>
      <c r="D48" s="395"/>
      <c r="E48" s="395"/>
      <c r="F48" s="395"/>
      <c r="G48" s="395"/>
    </row>
    <row r="49" spans="1:7" x14ac:dyDescent="0.2">
      <c r="A49" s="395"/>
      <c r="B49" s="395"/>
      <c r="C49" s="395"/>
      <c r="D49" s="395"/>
      <c r="E49" s="395"/>
      <c r="F49" s="395"/>
      <c r="G49" s="395"/>
    </row>
    <row r="50" spans="1:7" x14ac:dyDescent="0.2">
      <c r="A50" s="395"/>
      <c r="B50" s="395"/>
      <c r="C50" s="395"/>
      <c r="D50" s="395"/>
      <c r="E50" s="395"/>
      <c r="F50" s="395"/>
      <c r="G50" s="395"/>
    </row>
    <row r="51" spans="1:7" x14ac:dyDescent="0.2">
      <c r="A51" s="395"/>
      <c r="B51" s="395"/>
      <c r="C51" s="395"/>
      <c r="D51" s="395"/>
      <c r="E51" s="395"/>
      <c r="F51" s="395"/>
      <c r="G51" s="395"/>
    </row>
    <row r="52" spans="1:7" x14ac:dyDescent="0.2">
      <c r="A52" s="44"/>
      <c r="B52" s="44"/>
      <c r="C52" s="44"/>
      <c r="D52" s="44"/>
      <c r="E52" s="44"/>
      <c r="F52" s="44"/>
      <c r="G52" s="44"/>
    </row>
    <row r="53" spans="1:7" x14ac:dyDescent="0.2">
      <c r="A53" s="44"/>
      <c r="B53" s="44"/>
      <c r="C53" s="44"/>
      <c r="D53" s="44"/>
      <c r="E53" s="44"/>
      <c r="F53" s="44"/>
      <c r="G53" s="44"/>
    </row>
    <row r="54" spans="1:7" x14ac:dyDescent="0.2">
      <c r="A54" s="44"/>
      <c r="B54" s="44"/>
      <c r="C54" s="44"/>
      <c r="D54" s="44"/>
      <c r="E54" s="44"/>
      <c r="F54" s="44"/>
      <c r="G54" s="44"/>
    </row>
    <row r="55" spans="1:7" x14ac:dyDescent="0.2">
      <c r="A55" s="44"/>
      <c r="B55" s="44"/>
      <c r="C55" s="44"/>
      <c r="D55" s="44"/>
      <c r="E55" s="44"/>
      <c r="F55" s="44"/>
      <c r="G55" s="44"/>
    </row>
    <row r="56" spans="1:7" x14ac:dyDescent="0.2">
      <c r="A56" s="44"/>
      <c r="B56" s="44"/>
      <c r="C56" s="44"/>
      <c r="D56" s="44"/>
      <c r="E56" s="44"/>
      <c r="F56" s="44"/>
      <c r="G56" s="44"/>
    </row>
    <row r="57" spans="1:7" x14ac:dyDescent="0.2">
      <c r="A57" s="44"/>
      <c r="B57" s="44"/>
      <c r="C57" s="44"/>
      <c r="D57" s="44"/>
      <c r="E57" s="44"/>
      <c r="F57" s="44"/>
      <c r="G57" s="44"/>
    </row>
    <row r="58" spans="1:7" x14ac:dyDescent="0.2">
      <c r="A58" s="44"/>
      <c r="B58" s="44"/>
      <c r="C58" s="44"/>
      <c r="D58" s="44"/>
      <c r="E58" s="44"/>
      <c r="F58" s="44"/>
      <c r="G58" s="44"/>
    </row>
    <row r="59" spans="1:7" x14ac:dyDescent="0.2">
      <c r="A59" s="44"/>
      <c r="B59" s="44"/>
      <c r="C59" s="44"/>
      <c r="D59" s="44"/>
      <c r="E59" s="44"/>
      <c r="F59" s="44"/>
      <c r="G59" s="44"/>
    </row>
    <row r="60" spans="1:7" x14ac:dyDescent="0.2">
      <c r="A60" s="44"/>
      <c r="B60" s="44"/>
      <c r="C60" s="44"/>
      <c r="D60" s="44"/>
      <c r="E60" s="44"/>
      <c r="F60" s="44"/>
      <c r="G60" s="44"/>
    </row>
    <row r="61" spans="1:7" x14ac:dyDescent="0.2">
      <c r="A61" s="44"/>
      <c r="B61" s="44"/>
      <c r="C61" s="44"/>
      <c r="D61" s="44"/>
    </row>
    <row r="62" spans="1:7" x14ac:dyDescent="0.2">
      <c r="A62" s="44"/>
      <c r="B62" s="44"/>
      <c r="C62" s="44"/>
      <c r="D62" s="44"/>
    </row>
    <row r="63" spans="1:7" x14ac:dyDescent="0.2">
      <c r="A63" s="44"/>
      <c r="B63" s="44"/>
      <c r="C63" s="44"/>
      <c r="D63" s="44"/>
    </row>
    <row r="64" spans="1:7" x14ac:dyDescent="0.2">
      <c r="A64" s="44"/>
      <c r="B64" s="44"/>
      <c r="C64" s="44"/>
      <c r="D64" s="44"/>
    </row>
    <row r="65" spans="1:4" x14ac:dyDescent="0.2">
      <c r="A65" s="44"/>
      <c r="B65" s="44"/>
      <c r="C65" s="44"/>
      <c r="D65" s="44"/>
    </row>
    <row r="66" spans="1:4" x14ac:dyDescent="0.2">
      <c r="A66" s="44"/>
      <c r="B66" s="44"/>
      <c r="C66" s="44"/>
      <c r="D66" s="44"/>
    </row>
    <row r="67" spans="1:4" x14ac:dyDescent="0.2">
      <c r="A67" s="44"/>
      <c r="B67" s="44"/>
      <c r="C67" s="44"/>
      <c r="D67" s="44"/>
    </row>
    <row r="68" spans="1:4" x14ac:dyDescent="0.2">
      <c r="A68" s="44"/>
      <c r="B68" s="44"/>
      <c r="C68" s="44"/>
      <c r="D68" s="44"/>
    </row>
    <row r="69" spans="1:4" x14ac:dyDescent="0.2">
      <c r="C69" s="44"/>
      <c r="D69" s="44"/>
    </row>
  </sheetData>
  <sheetProtection password="EE8D" sheet="1" objects="1" scenarios="1"/>
  <phoneticPr fontId="10" type="noConversion"/>
  <pageMargins left="0.75" right="0.75" top="1" bottom="1" header="0.5" footer="0.5"/>
  <pageSetup orientation="portrait" r:id="rId1"/>
  <headerFooter alignWithMargins="0">
    <oddHeader>&amp;C&amp;"Arial,Bold"&amp;22IRRIGATION AMOUNTS AND COST</oddHeader>
    <oddFooter>&amp;CIX</oddFooter>
  </headerFooter>
  <ignoredErrors>
    <ignoredError sqref="B6 B8:B24"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showGridLines="0" showRowColHeaders="0" showRuler="0" view="pageLayout" zoomScale="160" zoomScaleNormal="90" zoomScalePageLayoutView="160" workbookViewId="0">
      <selection activeCell="G5" sqref="G5"/>
    </sheetView>
  </sheetViews>
  <sheetFormatPr defaultRowHeight="12.75" x14ac:dyDescent="0.2"/>
  <cols>
    <col min="1" max="1" width="9.140625" customWidth="1"/>
    <col min="2" max="2" width="12.85546875" customWidth="1"/>
    <col min="3" max="3" width="9" customWidth="1"/>
    <col min="4" max="4" width="8.7109375" customWidth="1"/>
    <col min="5" max="5" width="6" customWidth="1"/>
    <col min="6" max="6" width="7.7109375" customWidth="1"/>
    <col min="7" max="8" width="9.140625" style="44"/>
    <col min="10" max="10" width="8.140625" customWidth="1"/>
    <col min="11" max="11" width="6" style="16" customWidth="1"/>
    <col min="13" max="13" width="2.28515625" customWidth="1"/>
    <col min="14" max="14" width="26.85546875" customWidth="1"/>
    <col min="15" max="15" width="5.42578125" customWidth="1"/>
    <col min="16" max="16" width="7.28515625" customWidth="1"/>
    <col min="17" max="17" width="6.42578125" customWidth="1"/>
  </cols>
  <sheetData>
    <row r="1" spans="1:11" s="94" customFormat="1" ht="3" customHeight="1" thickBot="1" x14ac:dyDescent="0.25">
      <c r="K1" s="16"/>
    </row>
    <row r="2" spans="1:11" ht="12" customHeight="1" thickTop="1" x14ac:dyDescent="0.2">
      <c r="A2" s="725"/>
      <c r="B2" s="828"/>
      <c r="C2" s="829"/>
      <c r="D2" s="830" t="s">
        <v>260</v>
      </c>
      <c r="E2" s="830" t="s">
        <v>339</v>
      </c>
      <c r="F2" s="831" t="s">
        <v>125</v>
      </c>
      <c r="G2" s="832" t="s">
        <v>125</v>
      </c>
      <c r="H2" s="833"/>
      <c r="I2" s="834"/>
      <c r="J2" s="395"/>
    </row>
    <row r="3" spans="1:11" ht="10.5" customHeight="1" x14ac:dyDescent="0.2">
      <c r="A3" s="395"/>
      <c r="B3" s="835"/>
      <c r="C3" s="836" t="s">
        <v>88</v>
      </c>
      <c r="D3" s="837" t="s">
        <v>262</v>
      </c>
      <c r="E3" s="776"/>
      <c r="F3" s="478" t="s">
        <v>126</v>
      </c>
      <c r="G3" s="480" t="s">
        <v>126</v>
      </c>
      <c r="H3" s="351" t="s">
        <v>141</v>
      </c>
      <c r="I3" s="838" t="s">
        <v>141</v>
      </c>
      <c r="J3" s="395"/>
    </row>
    <row r="4" spans="1:11" ht="11.25" customHeight="1" x14ac:dyDescent="0.2">
      <c r="A4" s="395"/>
      <c r="B4" s="1507" t="s">
        <v>65</v>
      </c>
      <c r="C4" s="1508"/>
      <c r="D4" s="1509" t="s">
        <v>594</v>
      </c>
      <c r="E4" s="1510" t="s">
        <v>265</v>
      </c>
      <c r="F4" s="896" t="s">
        <v>266</v>
      </c>
      <c r="G4" s="897" t="s">
        <v>266</v>
      </c>
      <c r="H4" s="896" t="s">
        <v>267</v>
      </c>
      <c r="I4" s="898" t="s">
        <v>267</v>
      </c>
      <c r="J4" s="395"/>
    </row>
    <row r="5" spans="1:11" x14ac:dyDescent="0.2">
      <c r="A5" s="395"/>
      <c r="B5" s="841" t="s">
        <v>91</v>
      </c>
      <c r="C5" s="842" t="s">
        <v>269</v>
      </c>
      <c r="D5" s="843">
        <v>54.2</v>
      </c>
      <c r="E5" s="843">
        <v>70</v>
      </c>
      <c r="F5" s="843">
        <v>80</v>
      </c>
      <c r="G5" s="51"/>
      <c r="H5" s="844">
        <v>6.46</v>
      </c>
      <c r="I5" s="72"/>
      <c r="J5" s="395"/>
    </row>
    <row r="6" spans="1:11" x14ac:dyDescent="0.2">
      <c r="A6" s="395"/>
      <c r="B6" s="845" t="s">
        <v>93</v>
      </c>
      <c r="C6" s="846" t="s">
        <v>269</v>
      </c>
      <c r="D6" s="847">
        <v>65.7</v>
      </c>
      <c r="E6" s="847">
        <v>80</v>
      </c>
      <c r="F6" s="847">
        <v>90</v>
      </c>
      <c r="G6" s="231"/>
      <c r="H6" s="848">
        <v>7.25</v>
      </c>
      <c r="I6" s="232"/>
      <c r="J6" s="395"/>
    </row>
    <row r="7" spans="1:11" x14ac:dyDescent="0.2">
      <c r="A7" s="395"/>
      <c r="B7" s="705" t="s">
        <v>94</v>
      </c>
      <c r="C7" s="849" t="s">
        <v>269</v>
      </c>
      <c r="D7" s="847">
        <v>59.4</v>
      </c>
      <c r="E7" s="847">
        <v>75</v>
      </c>
      <c r="F7" s="847">
        <v>80</v>
      </c>
      <c r="G7" s="231"/>
      <c r="H7" s="848">
        <v>5.55</v>
      </c>
      <c r="I7" s="232"/>
      <c r="J7" s="395"/>
    </row>
    <row r="8" spans="1:11" x14ac:dyDescent="0.2">
      <c r="A8" s="395"/>
      <c r="B8" s="850" t="s">
        <v>95</v>
      </c>
      <c r="C8" s="851" t="s">
        <v>269</v>
      </c>
      <c r="D8" s="847">
        <v>55.1</v>
      </c>
      <c r="E8" s="852">
        <v>90</v>
      </c>
      <c r="F8" s="852">
        <v>100</v>
      </c>
      <c r="G8" s="233"/>
      <c r="H8" s="853">
        <v>5.47</v>
      </c>
      <c r="I8" s="234"/>
      <c r="J8" s="395"/>
    </row>
    <row r="9" spans="1:11" x14ac:dyDescent="0.2">
      <c r="A9" s="395"/>
      <c r="B9" s="705" t="s">
        <v>23</v>
      </c>
      <c r="C9" s="854" t="s">
        <v>269</v>
      </c>
      <c r="D9" s="847">
        <v>71.400000000000006</v>
      </c>
      <c r="E9" s="847">
        <v>100</v>
      </c>
      <c r="F9" s="847">
        <v>120</v>
      </c>
      <c r="G9" s="231"/>
      <c r="H9" s="848">
        <v>5.8</v>
      </c>
      <c r="I9" s="232"/>
      <c r="J9" s="395"/>
    </row>
    <row r="10" spans="1:11" x14ac:dyDescent="0.2">
      <c r="A10" s="395"/>
      <c r="B10" s="705" t="s">
        <v>22</v>
      </c>
      <c r="C10" s="854" t="s">
        <v>269</v>
      </c>
      <c r="D10" s="847">
        <v>71.400000000000006</v>
      </c>
      <c r="E10" s="847">
        <v>110</v>
      </c>
      <c r="F10" s="847">
        <v>130</v>
      </c>
      <c r="G10" s="231"/>
      <c r="H10" s="848">
        <v>3.87</v>
      </c>
      <c r="I10" s="232"/>
      <c r="J10" s="395"/>
    </row>
    <row r="11" spans="1:11" x14ac:dyDescent="0.2">
      <c r="A11" s="395"/>
      <c r="B11" s="705" t="s">
        <v>305</v>
      </c>
      <c r="C11" s="854" t="s">
        <v>269</v>
      </c>
      <c r="D11" s="847">
        <v>78.3</v>
      </c>
      <c r="E11" s="847">
        <v>120</v>
      </c>
      <c r="F11" s="847">
        <v>150</v>
      </c>
      <c r="G11" s="231"/>
      <c r="H11" s="848">
        <v>2.4300000000000002</v>
      </c>
      <c r="I11" s="232"/>
      <c r="J11" s="395"/>
    </row>
    <row r="12" spans="1:11" s="16" customFormat="1" x14ac:dyDescent="0.2">
      <c r="A12" s="454"/>
      <c r="B12" s="711" t="s">
        <v>97</v>
      </c>
      <c r="C12" s="854" t="s">
        <v>269</v>
      </c>
      <c r="D12" s="847">
        <v>47.9</v>
      </c>
      <c r="E12" s="847">
        <v>55</v>
      </c>
      <c r="F12" s="847">
        <v>65</v>
      </c>
      <c r="G12" s="231"/>
      <c r="H12" s="848">
        <v>10.53</v>
      </c>
      <c r="I12" s="232"/>
      <c r="J12" s="454"/>
    </row>
    <row r="13" spans="1:11" x14ac:dyDescent="0.2">
      <c r="A13" s="395"/>
      <c r="B13" s="705" t="s">
        <v>33</v>
      </c>
      <c r="C13" s="854" t="s">
        <v>269</v>
      </c>
      <c r="D13" s="847">
        <v>18.899999999999999</v>
      </c>
      <c r="E13" s="847">
        <v>30</v>
      </c>
      <c r="F13" s="847">
        <v>40</v>
      </c>
      <c r="G13" s="231"/>
      <c r="H13" s="848">
        <v>10.55</v>
      </c>
      <c r="I13" s="232"/>
      <c r="J13" s="395"/>
    </row>
    <row r="14" spans="1:11" x14ac:dyDescent="0.2">
      <c r="A14" s="395"/>
      <c r="B14" s="705" t="s">
        <v>98</v>
      </c>
      <c r="C14" s="854" t="s">
        <v>269</v>
      </c>
      <c r="D14" s="847">
        <v>32.9</v>
      </c>
      <c r="E14" s="847">
        <v>40</v>
      </c>
      <c r="F14" s="847">
        <v>50</v>
      </c>
      <c r="G14" s="231"/>
      <c r="H14" s="848">
        <v>10.36</v>
      </c>
      <c r="I14" s="232"/>
      <c r="J14" s="395"/>
    </row>
    <row r="15" spans="1:11" x14ac:dyDescent="0.2">
      <c r="A15" s="395"/>
      <c r="B15" s="705" t="s">
        <v>99</v>
      </c>
      <c r="C15" s="854" t="s">
        <v>269</v>
      </c>
      <c r="D15" s="847">
        <v>44.5</v>
      </c>
      <c r="E15" s="847">
        <v>55</v>
      </c>
      <c r="F15" s="847">
        <v>75</v>
      </c>
      <c r="G15" s="231"/>
      <c r="H15" s="848">
        <v>9.35</v>
      </c>
      <c r="I15" s="232"/>
      <c r="J15" s="395"/>
    </row>
    <row r="16" spans="1:11" x14ac:dyDescent="0.2">
      <c r="A16" s="395"/>
      <c r="B16" s="705" t="s">
        <v>100</v>
      </c>
      <c r="C16" s="854" t="s">
        <v>92</v>
      </c>
      <c r="D16" s="847">
        <v>1930.8</v>
      </c>
      <c r="E16" s="847">
        <v>2400</v>
      </c>
      <c r="F16" s="847">
        <v>3600</v>
      </c>
      <c r="G16" s="231"/>
      <c r="H16" s="848">
        <v>0.14000000000000001</v>
      </c>
      <c r="I16" s="232"/>
      <c r="J16" s="395"/>
    </row>
    <row r="17" spans="1:12" x14ac:dyDescent="0.2">
      <c r="A17" s="395"/>
      <c r="B17" s="705" t="s">
        <v>302</v>
      </c>
      <c r="C17" s="854" t="s">
        <v>92</v>
      </c>
      <c r="D17" s="847">
        <v>1896</v>
      </c>
      <c r="E17" s="847">
        <v>2000</v>
      </c>
      <c r="F17" s="847">
        <v>2400</v>
      </c>
      <c r="G17" s="231"/>
      <c r="H17" s="848">
        <v>0.38</v>
      </c>
      <c r="I17" s="232"/>
      <c r="J17" s="395"/>
    </row>
    <row r="18" spans="1:12" x14ac:dyDescent="0.2">
      <c r="A18" s="395"/>
      <c r="B18" s="705" t="s">
        <v>101</v>
      </c>
      <c r="C18" s="854" t="s">
        <v>92</v>
      </c>
      <c r="D18" s="847">
        <v>1936</v>
      </c>
      <c r="E18" s="847">
        <v>2700</v>
      </c>
      <c r="F18" s="847">
        <v>3000</v>
      </c>
      <c r="G18" s="231"/>
      <c r="H18" s="848">
        <v>0.27</v>
      </c>
      <c r="I18" s="232"/>
      <c r="J18" s="395"/>
    </row>
    <row r="19" spans="1:12" x14ac:dyDescent="0.2">
      <c r="A19" s="395"/>
      <c r="B19" s="705" t="s">
        <v>322</v>
      </c>
      <c r="C19" s="854" t="s">
        <v>269</v>
      </c>
      <c r="D19" s="847"/>
      <c r="E19" s="847">
        <v>100</v>
      </c>
      <c r="F19" s="847">
        <v>150</v>
      </c>
      <c r="G19" s="231"/>
      <c r="H19" s="848">
        <v>4</v>
      </c>
      <c r="I19" s="232"/>
      <c r="J19" s="395"/>
    </row>
    <row r="20" spans="1:12" x14ac:dyDescent="0.2">
      <c r="A20" s="395"/>
      <c r="B20" s="711" t="s">
        <v>21</v>
      </c>
      <c r="C20" s="855" t="s">
        <v>517</v>
      </c>
      <c r="D20" s="847"/>
      <c r="E20" s="856" t="s">
        <v>516</v>
      </c>
      <c r="F20" s="847">
        <v>500</v>
      </c>
      <c r="G20" s="231"/>
      <c r="H20" s="857" t="s">
        <v>516</v>
      </c>
      <c r="I20" s="858" t="s">
        <v>516</v>
      </c>
      <c r="J20" s="395"/>
    </row>
    <row r="21" spans="1:12" x14ac:dyDescent="0.2">
      <c r="A21" s="395"/>
      <c r="B21" s="705" t="s">
        <v>102</v>
      </c>
      <c r="C21" s="854" t="s">
        <v>105</v>
      </c>
      <c r="D21" s="847">
        <v>0</v>
      </c>
      <c r="E21" s="847">
        <v>16</v>
      </c>
      <c r="F21" s="847">
        <v>24</v>
      </c>
      <c r="G21" s="231"/>
      <c r="H21" s="848">
        <v>30</v>
      </c>
      <c r="I21" s="232"/>
      <c r="J21" s="395"/>
    </row>
    <row r="22" spans="1:12" x14ac:dyDescent="0.2">
      <c r="A22" s="395"/>
      <c r="B22" s="705" t="s">
        <v>4</v>
      </c>
      <c r="C22" s="854" t="s">
        <v>105</v>
      </c>
      <c r="D22" s="847">
        <v>0</v>
      </c>
      <c r="E22" s="847">
        <v>12</v>
      </c>
      <c r="F22" s="847">
        <v>14</v>
      </c>
      <c r="G22" s="231"/>
      <c r="H22" s="848">
        <f>H10*10</f>
        <v>38.700000000000003</v>
      </c>
      <c r="I22" s="232"/>
      <c r="J22" s="395"/>
    </row>
    <row r="23" spans="1:12" x14ac:dyDescent="0.2">
      <c r="A23" s="395"/>
      <c r="B23" s="711" t="s">
        <v>442</v>
      </c>
      <c r="C23" s="854" t="s">
        <v>105</v>
      </c>
      <c r="D23" s="847">
        <v>0</v>
      </c>
      <c r="E23" s="847">
        <v>2</v>
      </c>
      <c r="F23" s="847">
        <v>2.5</v>
      </c>
      <c r="G23" s="231"/>
      <c r="H23" s="848">
        <v>70</v>
      </c>
      <c r="I23" s="232"/>
      <c r="J23" s="395"/>
    </row>
    <row r="24" spans="1:12" x14ac:dyDescent="0.2">
      <c r="A24" s="395"/>
      <c r="B24" s="711" t="s">
        <v>445</v>
      </c>
      <c r="C24" s="1514" t="s">
        <v>105</v>
      </c>
      <c r="D24" s="1515">
        <v>0</v>
      </c>
      <c r="E24" s="847">
        <v>3</v>
      </c>
      <c r="F24" s="847">
        <v>4</v>
      </c>
      <c r="G24" s="1516"/>
      <c r="H24" s="1517">
        <v>85</v>
      </c>
      <c r="I24" s="232"/>
      <c r="J24" s="395"/>
    </row>
    <row r="25" spans="1:12" ht="13.5" thickBot="1" x14ac:dyDescent="0.25">
      <c r="A25" s="395"/>
      <c r="B25" s="859" t="s">
        <v>446</v>
      </c>
      <c r="C25" s="1520" t="s">
        <v>105</v>
      </c>
      <c r="D25" s="1521"/>
      <c r="E25" s="860">
        <v>4</v>
      </c>
      <c r="F25" s="860">
        <v>5</v>
      </c>
      <c r="G25" s="1524"/>
      <c r="H25" s="1525">
        <v>100</v>
      </c>
      <c r="I25" s="235"/>
      <c r="J25" s="395"/>
    </row>
    <row r="26" spans="1:12" ht="14.25" thickTop="1" thickBot="1" x14ac:dyDescent="0.25">
      <c r="A26" s="395"/>
      <c r="B26" s="395"/>
      <c r="C26" s="1518" t="s">
        <v>259</v>
      </c>
      <c r="D26" s="1519"/>
      <c r="E26" s="1506">
        <v>5.1999999999999998E-2</v>
      </c>
      <c r="F26" s="725"/>
      <c r="G26" s="1522" t="s">
        <v>259</v>
      </c>
      <c r="H26" s="1523"/>
      <c r="I26" s="1560"/>
      <c r="J26" s="395"/>
    </row>
    <row r="27" spans="1:12" s="94" customFormat="1" ht="14.25" thickTop="1" thickBot="1" x14ac:dyDescent="0.25">
      <c r="A27" s="1436"/>
      <c r="B27" s="1436"/>
      <c r="C27" s="725"/>
      <c r="D27" s="725"/>
      <c r="E27" s="1511"/>
      <c r="F27" s="1512"/>
      <c r="G27" s="1408"/>
      <c r="H27" s="1408"/>
      <c r="I27" s="1513"/>
      <c r="J27" s="1436"/>
      <c r="K27" s="16"/>
    </row>
    <row r="28" spans="1:12" ht="13.5" thickTop="1" x14ac:dyDescent="0.2">
      <c r="A28" s="395"/>
      <c r="B28" s="861"/>
      <c r="C28" s="830" t="s">
        <v>260</v>
      </c>
      <c r="D28" s="862" t="s">
        <v>260</v>
      </c>
      <c r="E28" s="830" t="s">
        <v>261</v>
      </c>
      <c r="F28" s="862" t="s">
        <v>261</v>
      </c>
      <c r="G28" s="863" t="s">
        <v>87</v>
      </c>
      <c r="H28" s="864" t="s">
        <v>261</v>
      </c>
      <c r="I28" s="427" t="s">
        <v>261</v>
      </c>
      <c r="J28" s="395"/>
    </row>
    <row r="29" spans="1:12" x14ac:dyDescent="0.2">
      <c r="A29" s="395"/>
      <c r="B29" s="865"/>
      <c r="C29" s="837" t="s">
        <v>576</v>
      </c>
      <c r="D29" s="839" t="s">
        <v>576</v>
      </c>
      <c r="E29" s="837" t="s">
        <v>263</v>
      </c>
      <c r="F29" s="839" t="s">
        <v>263</v>
      </c>
      <c r="G29" s="866" t="s">
        <v>264</v>
      </c>
      <c r="H29" s="867" t="s">
        <v>576</v>
      </c>
      <c r="I29" s="868" t="s">
        <v>576</v>
      </c>
      <c r="J29" s="395"/>
    </row>
    <row r="30" spans="1:12" x14ac:dyDescent="0.2">
      <c r="A30" s="395"/>
      <c r="B30" s="869" t="s">
        <v>65</v>
      </c>
      <c r="C30" s="837" t="s">
        <v>130</v>
      </c>
      <c r="D30" s="839" t="s">
        <v>130</v>
      </c>
      <c r="E30" s="837" t="s">
        <v>130</v>
      </c>
      <c r="F30" s="839" t="s">
        <v>130</v>
      </c>
      <c r="G30" s="866"/>
      <c r="H30" s="867" t="s">
        <v>130</v>
      </c>
      <c r="I30" s="868" t="s">
        <v>130</v>
      </c>
      <c r="J30" s="395"/>
      <c r="K30" s="17"/>
      <c r="L30" s="6"/>
    </row>
    <row r="31" spans="1:12" x14ac:dyDescent="0.2">
      <c r="A31" s="395"/>
      <c r="B31" s="870" t="s">
        <v>574</v>
      </c>
      <c r="C31" s="871" t="s">
        <v>268</v>
      </c>
      <c r="D31" s="1400"/>
      <c r="E31" s="872"/>
      <c r="F31" s="840"/>
      <c r="G31" s="873"/>
      <c r="H31" s="874"/>
      <c r="I31" s="875"/>
      <c r="J31" s="395"/>
      <c r="K31" s="17"/>
      <c r="L31" s="6"/>
    </row>
    <row r="32" spans="1:12" x14ac:dyDescent="0.2">
      <c r="A32" s="395"/>
      <c r="B32" s="876" t="s">
        <v>91</v>
      </c>
      <c r="C32" s="877">
        <v>2.95</v>
      </c>
      <c r="D32" s="62"/>
      <c r="E32" s="843">
        <v>150</v>
      </c>
      <c r="F32" s="68"/>
      <c r="G32" s="878">
        <v>1</v>
      </c>
      <c r="H32" s="879">
        <f t="shared" ref="H32:H52" si="0">E32*G32*$E$26</f>
        <v>7.8</v>
      </c>
      <c r="I32" s="880">
        <f t="shared" ref="I32:I52" si="1">F32*G32*$I$26</f>
        <v>0</v>
      </c>
      <c r="J32" s="395"/>
      <c r="K32" s="17"/>
      <c r="L32" s="6"/>
    </row>
    <row r="33" spans="1:12" x14ac:dyDescent="0.2">
      <c r="A33" s="395"/>
      <c r="B33" s="736" t="s">
        <v>93</v>
      </c>
      <c r="C33" s="881">
        <v>5.18</v>
      </c>
      <c r="D33" s="236"/>
      <c r="E33" s="847">
        <v>150</v>
      </c>
      <c r="F33" s="237"/>
      <c r="G33" s="852">
        <v>1</v>
      </c>
      <c r="H33" s="882">
        <f t="shared" si="0"/>
        <v>7.8</v>
      </c>
      <c r="I33" s="883">
        <f t="shared" si="1"/>
        <v>0</v>
      </c>
      <c r="J33" s="395"/>
      <c r="K33" s="17"/>
      <c r="L33" s="6"/>
    </row>
    <row r="34" spans="1:12" x14ac:dyDescent="0.2">
      <c r="A34" s="395"/>
      <c r="B34" s="738" t="s">
        <v>94</v>
      </c>
      <c r="C34" s="881">
        <v>3.46</v>
      </c>
      <c r="D34" s="236"/>
      <c r="E34" s="847">
        <v>150</v>
      </c>
      <c r="F34" s="237"/>
      <c r="G34" s="852">
        <v>1</v>
      </c>
      <c r="H34" s="882">
        <f t="shared" si="0"/>
        <v>7.8</v>
      </c>
      <c r="I34" s="883">
        <f t="shared" si="1"/>
        <v>0</v>
      </c>
      <c r="J34" s="395"/>
      <c r="K34" s="17"/>
      <c r="L34" s="17"/>
    </row>
    <row r="35" spans="1:12" x14ac:dyDescent="0.2">
      <c r="A35" s="395"/>
      <c r="B35" s="884" t="s">
        <v>95</v>
      </c>
      <c r="C35" s="881">
        <v>2.79</v>
      </c>
      <c r="D35" s="236"/>
      <c r="E35" s="852">
        <v>150</v>
      </c>
      <c r="F35" s="238"/>
      <c r="G35" s="852">
        <v>1</v>
      </c>
      <c r="H35" s="885">
        <f t="shared" si="0"/>
        <v>7.8</v>
      </c>
      <c r="I35" s="880">
        <f t="shared" si="1"/>
        <v>0</v>
      </c>
      <c r="J35" s="395"/>
      <c r="K35" s="17"/>
      <c r="L35" s="6"/>
    </row>
    <row r="36" spans="1:12" x14ac:dyDescent="0.2">
      <c r="A36" s="395"/>
      <c r="B36" s="738" t="s">
        <v>23</v>
      </c>
      <c r="C36" s="881">
        <v>3.92</v>
      </c>
      <c r="D36" s="236"/>
      <c r="E36" s="847">
        <v>150</v>
      </c>
      <c r="F36" s="237"/>
      <c r="G36" s="852">
        <v>1</v>
      </c>
      <c r="H36" s="882">
        <f t="shared" si="0"/>
        <v>7.8</v>
      </c>
      <c r="I36" s="883">
        <f t="shared" si="1"/>
        <v>0</v>
      </c>
      <c r="J36" s="395"/>
      <c r="K36" s="17"/>
      <c r="L36" s="6"/>
    </row>
    <row r="37" spans="1:12" x14ac:dyDescent="0.2">
      <c r="A37" s="395"/>
      <c r="B37" s="738" t="s">
        <v>22</v>
      </c>
      <c r="C37" s="881">
        <v>3.92</v>
      </c>
      <c r="D37" s="236"/>
      <c r="E37" s="847">
        <v>150</v>
      </c>
      <c r="F37" s="237"/>
      <c r="G37" s="852">
        <v>1</v>
      </c>
      <c r="H37" s="882">
        <f t="shared" si="0"/>
        <v>7.8</v>
      </c>
      <c r="I37" s="883">
        <f t="shared" si="1"/>
        <v>0</v>
      </c>
      <c r="J37" s="395"/>
      <c r="K37" s="17"/>
      <c r="L37" s="6"/>
    </row>
    <row r="38" spans="1:12" x14ac:dyDescent="0.2">
      <c r="A38" s="395"/>
      <c r="B38" s="738" t="s">
        <v>305</v>
      </c>
      <c r="C38" s="881">
        <v>6.41</v>
      </c>
      <c r="D38" s="236"/>
      <c r="E38" s="847">
        <v>150</v>
      </c>
      <c r="F38" s="237"/>
      <c r="G38" s="852">
        <v>1</v>
      </c>
      <c r="H38" s="882">
        <f t="shared" si="0"/>
        <v>7.8</v>
      </c>
      <c r="I38" s="880">
        <f t="shared" si="1"/>
        <v>0</v>
      </c>
      <c r="J38" s="395"/>
      <c r="K38" s="17"/>
      <c r="L38" s="6"/>
    </row>
    <row r="39" spans="1:12" x14ac:dyDescent="0.2">
      <c r="A39" s="395"/>
      <c r="B39" s="742" t="s">
        <v>97</v>
      </c>
      <c r="C39" s="881">
        <v>6.55</v>
      </c>
      <c r="D39" s="236"/>
      <c r="E39" s="847">
        <v>150</v>
      </c>
      <c r="F39" s="237"/>
      <c r="G39" s="852">
        <v>1.75</v>
      </c>
      <c r="H39" s="882">
        <f t="shared" si="0"/>
        <v>13.649999999999999</v>
      </c>
      <c r="I39" s="883">
        <f t="shared" si="1"/>
        <v>0</v>
      </c>
      <c r="J39" s="395"/>
    </row>
    <row r="40" spans="1:12" x14ac:dyDescent="0.2">
      <c r="A40" s="395"/>
      <c r="B40" s="738" t="s">
        <v>33</v>
      </c>
      <c r="C40" s="881">
        <v>6.39</v>
      </c>
      <c r="D40" s="236"/>
      <c r="E40" s="847">
        <v>150</v>
      </c>
      <c r="F40" s="237"/>
      <c r="G40" s="852">
        <v>2</v>
      </c>
      <c r="H40" s="882">
        <f t="shared" si="0"/>
        <v>15.6</v>
      </c>
      <c r="I40" s="883">
        <f t="shared" si="1"/>
        <v>0</v>
      </c>
      <c r="J40" s="395"/>
    </row>
    <row r="41" spans="1:12" x14ac:dyDescent="0.2">
      <c r="A41" s="395"/>
      <c r="B41" s="738" t="s">
        <v>98</v>
      </c>
      <c r="C41" s="881">
        <v>8.8800000000000008</v>
      </c>
      <c r="D41" s="236"/>
      <c r="E41" s="847">
        <v>150</v>
      </c>
      <c r="F41" s="237"/>
      <c r="G41" s="852">
        <v>1</v>
      </c>
      <c r="H41" s="882">
        <f t="shared" si="0"/>
        <v>7.8</v>
      </c>
      <c r="I41" s="880">
        <f t="shared" si="1"/>
        <v>0</v>
      </c>
      <c r="J41" s="395"/>
    </row>
    <row r="42" spans="1:12" x14ac:dyDescent="0.2">
      <c r="A42" s="395"/>
      <c r="B42" s="738" t="s">
        <v>99</v>
      </c>
      <c r="C42" s="881">
        <v>5.46</v>
      </c>
      <c r="D42" s="236"/>
      <c r="E42" s="847">
        <v>150</v>
      </c>
      <c r="F42" s="237"/>
      <c r="G42" s="852">
        <v>2</v>
      </c>
      <c r="H42" s="882">
        <f t="shared" si="0"/>
        <v>15.6</v>
      </c>
      <c r="I42" s="883">
        <f t="shared" si="1"/>
        <v>0</v>
      </c>
      <c r="J42" s="395"/>
    </row>
    <row r="43" spans="1:12" x14ac:dyDescent="0.2">
      <c r="A43" s="395"/>
      <c r="B43" s="738" t="s">
        <v>100</v>
      </c>
      <c r="C43" s="881">
        <v>6.74</v>
      </c>
      <c r="D43" s="236"/>
      <c r="E43" s="847">
        <v>150</v>
      </c>
      <c r="F43" s="237"/>
      <c r="G43" s="852">
        <v>2</v>
      </c>
      <c r="H43" s="882">
        <f t="shared" si="0"/>
        <v>15.6</v>
      </c>
      <c r="I43" s="883">
        <f t="shared" si="1"/>
        <v>0</v>
      </c>
      <c r="J43" s="395"/>
    </row>
    <row r="44" spans="1:12" x14ac:dyDescent="0.2">
      <c r="A44" s="395"/>
      <c r="B44" s="738" t="s">
        <v>302</v>
      </c>
      <c r="C44" s="881">
        <v>11.56</v>
      </c>
      <c r="D44" s="236"/>
      <c r="E44" s="847">
        <v>150</v>
      </c>
      <c r="F44" s="237"/>
      <c r="G44" s="852">
        <v>2</v>
      </c>
      <c r="H44" s="882">
        <f t="shared" si="0"/>
        <v>15.6</v>
      </c>
      <c r="I44" s="880">
        <f t="shared" si="1"/>
        <v>0</v>
      </c>
      <c r="J44" s="395"/>
    </row>
    <row r="45" spans="1:12" ht="15.75" customHeight="1" x14ac:dyDescent="0.2">
      <c r="A45" s="395"/>
      <c r="B45" s="738" t="s">
        <v>101</v>
      </c>
      <c r="C45" s="881">
        <v>18.53</v>
      </c>
      <c r="D45" s="236"/>
      <c r="E45" s="847">
        <v>150</v>
      </c>
      <c r="F45" s="237"/>
      <c r="G45" s="852">
        <v>2</v>
      </c>
      <c r="H45" s="882">
        <f t="shared" si="0"/>
        <v>15.6</v>
      </c>
      <c r="I45" s="883">
        <f t="shared" si="1"/>
        <v>0</v>
      </c>
      <c r="J45" s="395"/>
    </row>
    <row r="46" spans="1:12" x14ac:dyDescent="0.2">
      <c r="A46" s="395"/>
      <c r="B46" s="738" t="s">
        <v>322</v>
      </c>
      <c r="C46" s="881"/>
      <c r="D46" s="236"/>
      <c r="E46" s="847"/>
      <c r="F46" s="237"/>
      <c r="G46" s="852"/>
      <c r="H46" s="882">
        <f t="shared" si="0"/>
        <v>0</v>
      </c>
      <c r="I46" s="883">
        <f t="shared" si="1"/>
        <v>0</v>
      </c>
      <c r="J46" s="395"/>
    </row>
    <row r="47" spans="1:12" x14ac:dyDescent="0.2">
      <c r="A47" s="395"/>
      <c r="B47" s="742" t="s">
        <v>21</v>
      </c>
      <c r="C47" s="881"/>
      <c r="D47" s="236"/>
      <c r="E47" s="847"/>
      <c r="F47" s="237"/>
      <c r="G47" s="852"/>
      <c r="H47" s="882">
        <f t="shared" si="0"/>
        <v>0</v>
      </c>
      <c r="I47" s="883">
        <f t="shared" si="1"/>
        <v>0</v>
      </c>
      <c r="J47" s="395"/>
    </row>
    <row r="48" spans="1:12" x14ac:dyDescent="0.2">
      <c r="A48" s="395"/>
      <c r="B48" s="738" t="s">
        <v>102</v>
      </c>
      <c r="C48" s="881"/>
      <c r="D48" s="236"/>
      <c r="E48" s="847"/>
      <c r="F48" s="237"/>
      <c r="G48" s="852"/>
      <c r="H48" s="882">
        <f t="shared" si="0"/>
        <v>0</v>
      </c>
      <c r="I48" s="880">
        <f t="shared" si="1"/>
        <v>0</v>
      </c>
      <c r="J48" s="395"/>
    </row>
    <row r="49" spans="1:10" x14ac:dyDescent="0.2">
      <c r="A49" s="395"/>
      <c r="B49" s="738" t="s">
        <v>4</v>
      </c>
      <c r="C49" s="881"/>
      <c r="D49" s="236"/>
      <c r="E49" s="847"/>
      <c r="F49" s="237"/>
      <c r="G49" s="852"/>
      <c r="H49" s="882">
        <f t="shared" si="0"/>
        <v>0</v>
      </c>
      <c r="I49" s="883">
        <f t="shared" si="1"/>
        <v>0</v>
      </c>
      <c r="J49" s="395"/>
    </row>
    <row r="50" spans="1:10" x14ac:dyDescent="0.2">
      <c r="A50" s="395"/>
      <c r="B50" s="742" t="s">
        <v>442</v>
      </c>
      <c r="C50" s="881">
        <v>5.44</v>
      </c>
      <c r="D50" s="236"/>
      <c r="E50" s="847"/>
      <c r="F50" s="237"/>
      <c r="G50" s="852"/>
      <c r="H50" s="882">
        <f t="shared" si="0"/>
        <v>0</v>
      </c>
      <c r="I50" s="883">
        <f t="shared" si="1"/>
        <v>0</v>
      </c>
      <c r="J50" s="395"/>
    </row>
    <row r="51" spans="1:10" x14ac:dyDescent="0.2">
      <c r="A51" s="395"/>
      <c r="B51" s="742" t="s">
        <v>445</v>
      </c>
      <c r="C51" s="881">
        <v>5.44</v>
      </c>
      <c r="D51" s="236"/>
      <c r="E51" s="847"/>
      <c r="F51" s="237"/>
      <c r="G51" s="852"/>
      <c r="H51" s="882">
        <f t="shared" si="0"/>
        <v>0</v>
      </c>
      <c r="I51" s="880">
        <f t="shared" si="1"/>
        <v>0</v>
      </c>
      <c r="J51" s="395"/>
    </row>
    <row r="52" spans="1:10" ht="13.5" thickBot="1" x14ac:dyDescent="0.25">
      <c r="A52" s="395"/>
      <c r="B52" s="886" t="s">
        <v>446</v>
      </c>
      <c r="C52" s="887">
        <v>5.44</v>
      </c>
      <c r="D52" s="239"/>
      <c r="E52" s="860"/>
      <c r="F52" s="240"/>
      <c r="G52" s="888"/>
      <c r="H52" s="889">
        <f t="shared" si="0"/>
        <v>0</v>
      </c>
      <c r="I52" s="890">
        <f t="shared" si="1"/>
        <v>0</v>
      </c>
      <c r="J52" s="395"/>
    </row>
    <row r="53" spans="1:10" ht="13.5" thickTop="1" x14ac:dyDescent="0.2"/>
  </sheetData>
  <sheetProtection password="EE8D" sheet="1" objects="1" scenarios="1"/>
  <phoneticPr fontId="10" type="noConversion"/>
  <pageMargins left="0.75" right="0.75" top="1" bottom="1" header="0.5" footer="0.5"/>
  <pageSetup orientation="portrait" r:id="rId1"/>
  <headerFooter alignWithMargins="0">
    <oddHeader xml:space="preserve">&amp;C&amp;"Arial,Bold"&amp;22CROP YIELDS, PRICES, AND INSURANCE </oddHeader>
    <oddFooter>&amp;CX</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2"/>
  <sheetViews>
    <sheetView showGridLines="0" showRowColHeaders="0" showRuler="0" view="pageLayout" zoomScale="160" zoomScaleNormal="90" zoomScalePageLayoutView="160" workbookViewId="0">
      <selection activeCell="D3" sqref="D3"/>
    </sheetView>
  </sheetViews>
  <sheetFormatPr defaultRowHeight="12.75" x14ac:dyDescent="0.2"/>
  <cols>
    <col min="1" max="1" width="10.42578125" customWidth="1"/>
    <col min="2" max="2" width="13.5703125" customWidth="1"/>
    <col min="3" max="3" width="21.28515625" customWidth="1"/>
    <col min="4" max="4" width="17.7109375" style="44" customWidth="1"/>
    <col min="5" max="6" width="9.140625" customWidth="1"/>
  </cols>
  <sheetData>
    <row r="1" spans="1:7" ht="13.5" thickTop="1" x14ac:dyDescent="0.2">
      <c r="A1" s="395"/>
      <c r="B1" s="891"/>
      <c r="C1" s="892" t="s">
        <v>196</v>
      </c>
      <c r="D1" s="893" t="s">
        <v>196</v>
      </c>
      <c r="E1" s="892"/>
      <c r="F1" s="894"/>
      <c r="G1" s="456"/>
    </row>
    <row r="2" spans="1:7" x14ac:dyDescent="0.2">
      <c r="A2" s="395"/>
      <c r="B2" s="895" t="s">
        <v>65</v>
      </c>
      <c r="C2" s="896" t="s">
        <v>271</v>
      </c>
      <c r="D2" s="897" t="s">
        <v>271</v>
      </c>
      <c r="E2" s="896" t="s">
        <v>130</v>
      </c>
      <c r="F2" s="898" t="s">
        <v>130</v>
      </c>
      <c r="G2" s="395"/>
    </row>
    <row r="3" spans="1:7" x14ac:dyDescent="0.2">
      <c r="A3" s="395"/>
      <c r="B3" s="899" t="s">
        <v>91</v>
      </c>
      <c r="C3" s="900"/>
      <c r="D3" s="68"/>
      <c r="E3" s="901"/>
      <c r="F3" s="73"/>
      <c r="G3" s="395"/>
    </row>
    <row r="4" spans="1:7" x14ac:dyDescent="0.2">
      <c r="A4" s="395"/>
      <c r="B4" s="490" t="s">
        <v>93</v>
      </c>
      <c r="C4" s="902"/>
      <c r="D4" s="69"/>
      <c r="E4" s="903"/>
      <c r="F4" s="59"/>
      <c r="G4" s="395"/>
    </row>
    <row r="5" spans="1:7" x14ac:dyDescent="0.2">
      <c r="A5" s="395"/>
      <c r="B5" s="492" t="s">
        <v>94</v>
      </c>
      <c r="C5" s="902"/>
      <c r="D5" s="69"/>
      <c r="E5" s="903"/>
      <c r="F5" s="59"/>
      <c r="G5" s="395"/>
    </row>
    <row r="6" spans="1:7" x14ac:dyDescent="0.2">
      <c r="A6" s="395"/>
      <c r="B6" s="487" t="s">
        <v>95</v>
      </c>
      <c r="C6" s="902"/>
      <c r="D6" s="69"/>
      <c r="E6" s="903"/>
      <c r="F6" s="59"/>
      <c r="G6" s="395"/>
    </row>
    <row r="7" spans="1:7" x14ac:dyDescent="0.2">
      <c r="A7" s="395"/>
      <c r="B7" s="493" t="s">
        <v>23</v>
      </c>
      <c r="C7" s="902"/>
      <c r="D7" s="69"/>
      <c r="E7" s="903"/>
      <c r="F7" s="59"/>
      <c r="G7" s="395"/>
    </row>
    <row r="8" spans="1:7" x14ac:dyDescent="0.2">
      <c r="A8" s="395"/>
      <c r="B8" s="493" t="s">
        <v>22</v>
      </c>
      <c r="C8" s="902"/>
      <c r="D8" s="69"/>
      <c r="E8" s="903"/>
      <c r="F8" s="59"/>
      <c r="G8" s="395"/>
    </row>
    <row r="9" spans="1:7" x14ac:dyDescent="0.2">
      <c r="A9" s="395"/>
      <c r="B9" s="492" t="s">
        <v>305</v>
      </c>
      <c r="C9" s="902"/>
      <c r="D9" s="69"/>
      <c r="E9" s="903"/>
      <c r="F9" s="59"/>
      <c r="G9" s="395"/>
    </row>
    <row r="10" spans="1:7" x14ac:dyDescent="0.2">
      <c r="A10" s="395"/>
      <c r="B10" s="493" t="s">
        <v>97</v>
      </c>
      <c r="C10" s="902"/>
      <c r="D10" s="69"/>
      <c r="E10" s="903"/>
      <c r="F10" s="59"/>
      <c r="G10" s="395"/>
    </row>
    <row r="11" spans="1:7" x14ac:dyDescent="0.2">
      <c r="A11" s="395"/>
      <c r="B11" s="493" t="s">
        <v>33</v>
      </c>
      <c r="C11" s="902"/>
      <c r="D11" s="69"/>
      <c r="E11" s="903"/>
      <c r="F11" s="59"/>
      <c r="G11" s="395"/>
    </row>
    <row r="12" spans="1:7" s="44" customFormat="1" x14ac:dyDescent="0.2">
      <c r="A12" s="395"/>
      <c r="B12" s="492" t="s">
        <v>98</v>
      </c>
      <c r="C12" s="902"/>
      <c r="D12" s="69"/>
      <c r="E12" s="903"/>
      <c r="F12" s="59"/>
      <c r="G12" s="395"/>
    </row>
    <row r="13" spans="1:7" x14ac:dyDescent="0.2">
      <c r="A13" s="395"/>
      <c r="B13" s="492" t="s">
        <v>99</v>
      </c>
      <c r="C13" s="902"/>
      <c r="D13" s="69"/>
      <c r="E13" s="903"/>
      <c r="F13" s="59"/>
      <c r="G13" s="395"/>
    </row>
    <row r="14" spans="1:7" s="44" customFormat="1" x14ac:dyDescent="0.2">
      <c r="A14" s="395"/>
      <c r="B14" s="492" t="s">
        <v>100</v>
      </c>
      <c r="C14" s="902"/>
      <c r="D14" s="69"/>
      <c r="E14" s="903"/>
      <c r="F14" s="59"/>
      <c r="G14" s="395"/>
    </row>
    <row r="15" spans="1:7" s="44" customFormat="1" x14ac:dyDescent="0.2">
      <c r="A15" s="395"/>
      <c r="B15" s="492" t="s">
        <v>302</v>
      </c>
      <c r="C15" s="902"/>
      <c r="D15" s="69"/>
      <c r="E15" s="903"/>
      <c r="F15" s="59"/>
      <c r="G15" s="395"/>
    </row>
    <row r="16" spans="1:7" x14ac:dyDescent="0.2">
      <c r="A16" s="395"/>
      <c r="B16" s="492" t="s">
        <v>101</v>
      </c>
      <c r="C16" s="902"/>
      <c r="D16" s="69"/>
      <c r="E16" s="903"/>
      <c r="F16" s="59"/>
      <c r="G16" s="395"/>
    </row>
    <row r="17" spans="1:7" x14ac:dyDescent="0.2">
      <c r="A17" s="395"/>
      <c r="B17" s="492" t="s">
        <v>322</v>
      </c>
      <c r="C17" s="902"/>
      <c r="D17" s="69"/>
      <c r="E17" s="903"/>
      <c r="F17" s="59"/>
      <c r="G17" s="395"/>
    </row>
    <row r="18" spans="1:7" s="44" customFormat="1" x14ac:dyDescent="0.2">
      <c r="A18" s="395"/>
      <c r="B18" s="492" t="s">
        <v>102</v>
      </c>
      <c r="C18" s="902"/>
      <c r="D18" s="69"/>
      <c r="E18" s="903"/>
      <c r="F18" s="59"/>
      <c r="G18" s="395"/>
    </row>
    <row r="19" spans="1:7" s="44" customFormat="1" x14ac:dyDescent="0.2">
      <c r="A19" s="395"/>
      <c r="B19" s="492" t="s">
        <v>4</v>
      </c>
      <c r="C19" s="902"/>
      <c r="D19" s="69"/>
      <c r="E19" s="903"/>
      <c r="F19" s="59"/>
      <c r="G19" s="395"/>
    </row>
    <row r="20" spans="1:7" s="44" customFormat="1" x14ac:dyDescent="0.2">
      <c r="A20" s="395"/>
      <c r="B20" s="492" t="s">
        <v>12</v>
      </c>
      <c r="C20" s="902" t="s">
        <v>272</v>
      </c>
      <c r="D20" s="69"/>
      <c r="E20" s="903">
        <v>3</v>
      </c>
      <c r="F20" s="59"/>
      <c r="G20" s="395"/>
    </row>
    <row r="21" spans="1:7" s="44" customFormat="1" x14ac:dyDescent="0.2">
      <c r="A21" s="395"/>
      <c r="B21" s="492" t="s">
        <v>171</v>
      </c>
      <c r="C21" s="902" t="s">
        <v>272</v>
      </c>
      <c r="D21" s="69"/>
      <c r="E21" s="903">
        <v>5</v>
      </c>
      <c r="F21" s="59"/>
      <c r="G21" s="395"/>
    </row>
    <row r="22" spans="1:7" ht="13.5" thickBot="1" x14ac:dyDescent="0.25">
      <c r="A22" s="395"/>
      <c r="B22" s="495" t="s">
        <v>172</v>
      </c>
      <c r="C22" s="904" t="s">
        <v>272</v>
      </c>
      <c r="D22" s="71"/>
      <c r="E22" s="905">
        <v>7.5</v>
      </c>
      <c r="F22" s="60"/>
      <c r="G22" s="395"/>
    </row>
    <row r="23" spans="1:7" s="44" customFormat="1" ht="13.5" thickTop="1" x14ac:dyDescent="0.2">
      <c r="A23" s="395"/>
      <c r="B23" s="906"/>
      <c r="C23" s="907" t="s">
        <v>270</v>
      </c>
      <c r="D23" s="893" t="s">
        <v>270</v>
      </c>
      <c r="E23" s="908"/>
      <c r="F23" s="909"/>
      <c r="G23" s="395"/>
    </row>
    <row r="24" spans="1:7" s="44" customFormat="1" x14ac:dyDescent="0.2">
      <c r="A24" s="395"/>
      <c r="B24" s="869" t="s">
        <v>65</v>
      </c>
      <c r="C24" s="837" t="s">
        <v>271</v>
      </c>
      <c r="D24" s="839" t="s">
        <v>271</v>
      </c>
      <c r="E24" s="910" t="s">
        <v>130</v>
      </c>
      <c r="F24" s="911" t="s">
        <v>130</v>
      </c>
      <c r="G24" s="395"/>
    </row>
    <row r="25" spans="1:7" s="44" customFormat="1" x14ac:dyDescent="0.2">
      <c r="A25" s="395"/>
      <c r="B25" s="912" t="s">
        <v>91</v>
      </c>
      <c r="C25" s="913"/>
      <c r="D25" s="104"/>
      <c r="E25" s="914">
        <v>0</v>
      </c>
      <c r="F25" s="276"/>
      <c r="G25" s="395"/>
    </row>
    <row r="26" spans="1:7" s="44" customFormat="1" x14ac:dyDescent="0.2">
      <c r="A26" s="395"/>
      <c r="B26" s="736" t="s">
        <v>93</v>
      </c>
      <c r="C26" s="915"/>
      <c r="D26" s="70"/>
      <c r="E26" s="914">
        <v>0</v>
      </c>
      <c r="F26" s="277"/>
      <c r="G26" s="395"/>
    </row>
    <row r="27" spans="1:7" x14ac:dyDescent="0.2">
      <c r="A27" s="395"/>
      <c r="B27" s="738" t="s">
        <v>94</v>
      </c>
      <c r="C27" s="915"/>
      <c r="D27" s="70"/>
      <c r="E27" s="914">
        <v>0</v>
      </c>
      <c r="F27" s="277"/>
      <c r="G27" s="395"/>
    </row>
    <row r="28" spans="1:7" x14ac:dyDescent="0.2">
      <c r="A28" s="395"/>
      <c r="B28" s="740" t="s">
        <v>95</v>
      </c>
      <c r="C28" s="915"/>
      <c r="D28" s="70"/>
      <c r="E28" s="914">
        <v>0</v>
      </c>
      <c r="F28" s="277"/>
      <c r="G28" s="395"/>
    </row>
    <row r="29" spans="1:7" x14ac:dyDescent="0.2">
      <c r="A29" s="395"/>
      <c r="B29" s="742" t="s">
        <v>23</v>
      </c>
      <c r="C29" s="917"/>
      <c r="D29" s="69"/>
      <c r="E29" s="914">
        <v>0</v>
      </c>
      <c r="F29" s="277"/>
      <c r="G29" s="395"/>
    </row>
    <row r="30" spans="1:7" x14ac:dyDescent="0.2">
      <c r="A30" s="395"/>
      <c r="B30" s="742" t="s">
        <v>22</v>
      </c>
      <c r="C30" s="917"/>
      <c r="D30" s="69"/>
      <c r="E30" s="914">
        <v>0</v>
      </c>
      <c r="F30" s="277"/>
      <c r="G30" s="395"/>
    </row>
    <row r="31" spans="1:7" ht="13.5" thickBot="1" x14ac:dyDescent="0.25">
      <c r="A31" s="395"/>
      <c r="B31" s="918" t="s">
        <v>305</v>
      </c>
      <c r="C31" s="919"/>
      <c r="D31" s="273"/>
      <c r="E31" s="920">
        <v>0</v>
      </c>
      <c r="F31" s="278"/>
      <c r="G31" s="395"/>
    </row>
    <row r="32" spans="1:7" x14ac:dyDescent="0.2">
      <c r="A32" s="395"/>
      <c r="B32" s="921" t="s">
        <v>97</v>
      </c>
      <c r="C32" s="922"/>
      <c r="D32" s="274"/>
      <c r="E32" s="923">
        <v>0</v>
      </c>
      <c r="F32" s="279"/>
      <c r="G32" s="395"/>
    </row>
    <row r="33" spans="1:7" ht="13.5" thickBot="1" x14ac:dyDescent="0.25">
      <c r="A33" s="395"/>
      <c r="B33" s="924"/>
      <c r="C33" s="925"/>
      <c r="D33" s="275"/>
      <c r="E33" s="920">
        <v>0</v>
      </c>
      <c r="F33" s="278"/>
      <c r="G33" s="395"/>
    </row>
    <row r="34" spans="1:7" x14ac:dyDescent="0.2">
      <c r="A34" s="395"/>
      <c r="B34" s="926" t="s">
        <v>33</v>
      </c>
      <c r="C34" s="922"/>
      <c r="D34" s="274"/>
      <c r="E34" s="923">
        <v>0</v>
      </c>
      <c r="F34" s="279"/>
      <c r="G34" s="395"/>
    </row>
    <row r="35" spans="1:7" x14ac:dyDescent="0.2">
      <c r="A35" s="395"/>
      <c r="B35" s="738" t="s">
        <v>98</v>
      </c>
      <c r="C35" s="915"/>
      <c r="D35" s="70"/>
      <c r="E35" s="916">
        <v>0</v>
      </c>
      <c r="F35" s="277"/>
      <c r="G35" s="395"/>
    </row>
    <row r="36" spans="1:7" x14ac:dyDescent="0.2">
      <c r="A36" s="395"/>
      <c r="B36" s="738" t="s">
        <v>99</v>
      </c>
      <c r="C36" s="917"/>
      <c r="D36" s="69"/>
      <c r="E36" s="916">
        <v>0</v>
      </c>
      <c r="F36" s="277"/>
      <c r="G36" s="395"/>
    </row>
    <row r="37" spans="1:7" x14ac:dyDescent="0.2">
      <c r="A37" s="395"/>
      <c r="B37" s="738" t="s">
        <v>100</v>
      </c>
      <c r="C37" s="917"/>
      <c r="D37" s="69"/>
      <c r="E37" s="916">
        <v>0</v>
      </c>
      <c r="F37" s="277"/>
      <c r="G37" s="395"/>
    </row>
    <row r="38" spans="1:7" ht="13.5" thickBot="1" x14ac:dyDescent="0.25">
      <c r="A38" s="395"/>
      <c r="B38" s="918" t="s">
        <v>302</v>
      </c>
      <c r="C38" s="919"/>
      <c r="D38" s="273"/>
      <c r="E38" s="920">
        <v>0</v>
      </c>
      <c r="F38" s="278"/>
      <c r="G38" s="395"/>
    </row>
    <row r="39" spans="1:7" x14ac:dyDescent="0.2">
      <c r="A39" s="395"/>
      <c r="B39" s="835" t="s">
        <v>101</v>
      </c>
      <c r="C39" s="927" t="s">
        <v>447</v>
      </c>
      <c r="D39" s="272"/>
      <c r="E39" s="928">
        <v>0</v>
      </c>
      <c r="F39" s="280"/>
      <c r="G39" s="395"/>
    </row>
    <row r="40" spans="1:7" x14ac:dyDescent="0.2">
      <c r="A40" s="395"/>
      <c r="B40" s="667"/>
      <c r="C40" s="929" t="s">
        <v>390</v>
      </c>
      <c r="D40" s="619"/>
      <c r="E40" s="930">
        <v>19</v>
      </c>
      <c r="F40" s="939"/>
      <c r="G40" s="395"/>
    </row>
    <row r="41" spans="1:7" x14ac:dyDescent="0.2">
      <c r="A41" s="395"/>
      <c r="B41" s="667"/>
      <c r="C41" s="929" t="s">
        <v>391</v>
      </c>
      <c r="D41" s="619"/>
      <c r="E41" s="930">
        <v>12</v>
      </c>
      <c r="F41" s="939"/>
      <c r="G41" s="395"/>
    </row>
    <row r="42" spans="1:7" x14ac:dyDescent="0.2">
      <c r="A42" s="395"/>
      <c r="B42" s="667"/>
      <c r="C42" s="931" t="s">
        <v>392</v>
      </c>
      <c r="D42" s="619"/>
      <c r="E42" s="930">
        <v>12</v>
      </c>
      <c r="F42" s="939"/>
      <c r="G42" s="395"/>
    </row>
    <row r="43" spans="1:7" x14ac:dyDescent="0.2">
      <c r="A43" s="395"/>
      <c r="B43" s="667"/>
      <c r="C43" s="931" t="s">
        <v>514</v>
      </c>
      <c r="D43" s="619"/>
      <c r="E43" s="930">
        <v>20</v>
      </c>
      <c r="F43" s="939"/>
      <c r="G43" s="395"/>
    </row>
    <row r="44" spans="1:7" ht="12" customHeight="1" thickBot="1" x14ac:dyDescent="0.25">
      <c r="A44" s="395"/>
      <c r="B44" s="682"/>
      <c r="C44" s="932" t="s">
        <v>515</v>
      </c>
      <c r="D44" s="938"/>
      <c r="E44" s="933">
        <v>34</v>
      </c>
      <c r="F44" s="940"/>
      <c r="G44" s="395"/>
    </row>
    <row r="45" spans="1:7" x14ac:dyDescent="0.2">
      <c r="A45" s="395"/>
      <c r="B45" s="934" t="s">
        <v>322</v>
      </c>
      <c r="C45" s="922" t="s">
        <v>5</v>
      </c>
      <c r="D45" s="68"/>
      <c r="E45" s="923">
        <v>33</v>
      </c>
      <c r="F45" s="279"/>
      <c r="G45" s="395"/>
    </row>
    <row r="46" spans="1:7" x14ac:dyDescent="0.2">
      <c r="A46" s="395"/>
      <c r="B46" s="926" t="s">
        <v>21</v>
      </c>
      <c r="C46" s="922"/>
      <c r="D46" s="68"/>
      <c r="E46" s="923">
        <v>0</v>
      </c>
      <c r="F46" s="279"/>
      <c r="G46" s="395"/>
    </row>
    <row r="47" spans="1:7" x14ac:dyDescent="0.2">
      <c r="A47" s="395"/>
      <c r="B47" s="738" t="s">
        <v>102</v>
      </c>
      <c r="C47" s="915" t="s">
        <v>518</v>
      </c>
      <c r="D47" s="69"/>
      <c r="E47" s="916">
        <v>288</v>
      </c>
      <c r="F47" s="277"/>
      <c r="G47" s="395"/>
    </row>
    <row r="48" spans="1:7" x14ac:dyDescent="0.2">
      <c r="A48" s="395"/>
      <c r="B48" s="742" t="s">
        <v>4</v>
      </c>
      <c r="C48" s="915" t="s">
        <v>518</v>
      </c>
      <c r="D48" s="69"/>
      <c r="E48" s="916">
        <v>168</v>
      </c>
      <c r="F48" s="277"/>
      <c r="G48" s="395"/>
    </row>
    <row r="49" spans="1:7" x14ac:dyDescent="0.2">
      <c r="A49" s="395"/>
      <c r="B49" s="738" t="s">
        <v>12</v>
      </c>
      <c r="C49" s="917"/>
      <c r="D49" s="69"/>
      <c r="E49" s="916">
        <v>0</v>
      </c>
      <c r="F49" s="277"/>
      <c r="G49" s="395"/>
    </row>
    <row r="50" spans="1:7" x14ac:dyDescent="0.2">
      <c r="A50" s="395"/>
      <c r="B50" s="738" t="s">
        <v>171</v>
      </c>
      <c r="C50" s="917"/>
      <c r="D50" s="69"/>
      <c r="E50" s="916">
        <v>0</v>
      </c>
      <c r="F50" s="277"/>
      <c r="G50" s="395"/>
    </row>
    <row r="51" spans="1:7" ht="13.5" thickBot="1" x14ac:dyDescent="0.25">
      <c r="A51" s="395"/>
      <c r="B51" s="935" t="s">
        <v>172</v>
      </c>
      <c r="C51" s="936"/>
      <c r="D51" s="71"/>
      <c r="E51" s="937">
        <v>0</v>
      </c>
      <c r="F51" s="281"/>
      <c r="G51" s="395"/>
    </row>
    <row r="52" spans="1:7" ht="13.5" thickTop="1" x14ac:dyDescent="0.2"/>
    <row r="82" spans="1:2" x14ac:dyDescent="0.2">
      <c r="A82" s="7"/>
      <c r="B82" s="7"/>
    </row>
  </sheetData>
  <sheetProtection password="EE8D" sheet="1" objects="1" scenarios="1"/>
  <phoneticPr fontId="10" type="noConversion"/>
  <pageMargins left="0.75" right="0.75" top="1" bottom="1" header="0.5" footer="0.5"/>
  <pageSetup orientation="portrait" r:id="rId1"/>
  <headerFooter alignWithMargins="0">
    <oddHeader xml:space="preserve">&amp;C&amp;"Arial,Bold"&amp;22OTHER EXPENSES AND CUSTOM WORK
</oddHeader>
    <oddFooter>&amp;CXI</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5"/>
  <sheetViews>
    <sheetView showGridLines="0" showRowColHeaders="0" showRuler="0" view="pageLayout" zoomScale="160" zoomScaleNormal="100" zoomScalePageLayoutView="160" workbookViewId="0">
      <selection activeCell="G40" sqref="G40"/>
    </sheetView>
  </sheetViews>
  <sheetFormatPr defaultRowHeight="12.75" x14ac:dyDescent="0.2"/>
  <cols>
    <col min="1" max="1" width="0.5703125" style="94" customWidth="1"/>
    <col min="2" max="2" width="14.28515625" customWidth="1"/>
    <col min="3" max="3" width="6.5703125" customWidth="1"/>
    <col min="4" max="4" width="6.7109375" customWidth="1"/>
    <col min="5" max="5" width="8.7109375" customWidth="1"/>
    <col min="6" max="6" width="4" style="44" customWidth="1"/>
    <col min="7" max="7" width="8.42578125" customWidth="1"/>
    <col min="8" max="8" width="2.5703125" customWidth="1"/>
    <col min="9" max="10" width="11.7109375" customWidth="1"/>
    <col min="11" max="11" width="10.42578125" customWidth="1"/>
    <col min="12" max="12" width="11" customWidth="1"/>
    <col min="13" max="13" width="0.5703125" style="94" customWidth="1"/>
    <col min="14" max="14" width="3.140625" customWidth="1"/>
  </cols>
  <sheetData>
    <row r="1" spans="1:14" ht="18" customHeight="1" x14ac:dyDescent="0.25">
      <c r="B1" s="944" t="s">
        <v>276</v>
      </c>
      <c r="C1" s="395"/>
      <c r="D1" s="945" t="s">
        <v>67</v>
      </c>
      <c r="E1" s="576"/>
      <c r="F1" s="576"/>
      <c r="G1" s="114"/>
      <c r="H1" s="114"/>
      <c r="I1" s="576"/>
      <c r="K1" s="395"/>
      <c r="L1" s="114"/>
      <c r="M1" s="114"/>
    </row>
    <row r="2" spans="1:14" ht="11.25" customHeight="1" x14ac:dyDescent="0.2">
      <c r="B2" s="576"/>
      <c r="C2" s="943"/>
      <c r="D2" s="943"/>
      <c r="E2" s="576"/>
      <c r="F2" s="576"/>
      <c r="G2" s="114"/>
      <c r="H2" s="114"/>
      <c r="I2" s="576"/>
      <c r="J2" s="576"/>
      <c r="K2" s="576"/>
      <c r="L2" s="114"/>
      <c r="M2" s="114"/>
    </row>
    <row r="3" spans="1:14" ht="15" customHeight="1" x14ac:dyDescent="0.25">
      <c r="C3" s="395"/>
      <c r="D3" s="941" t="s">
        <v>274</v>
      </c>
      <c r="E3" s="946"/>
      <c r="F3" s="946"/>
      <c r="H3" s="947"/>
      <c r="J3" s="942" t="s">
        <v>275</v>
      </c>
      <c r="K3" s="949"/>
      <c r="L3" s="105"/>
      <c r="M3" s="105"/>
      <c r="N3" s="3"/>
    </row>
    <row r="4" spans="1:14" ht="12" customHeight="1" x14ac:dyDescent="0.2">
      <c r="B4" s="950"/>
      <c r="C4" s="951"/>
      <c r="D4" s="951"/>
      <c r="E4" s="950"/>
      <c r="F4" s="950"/>
      <c r="G4" s="952" t="s">
        <v>277</v>
      </c>
      <c r="H4" s="947"/>
      <c r="N4" s="3"/>
    </row>
    <row r="5" spans="1:14" ht="12.75" customHeight="1" thickBot="1" x14ac:dyDescent="0.25">
      <c r="B5" s="953" t="s">
        <v>51</v>
      </c>
      <c r="C5" s="954"/>
      <c r="D5" s="955" t="s">
        <v>52</v>
      </c>
      <c r="E5" s="954" t="s">
        <v>223</v>
      </c>
      <c r="F5" s="956" t="s">
        <v>87</v>
      </c>
      <c r="G5" s="954" t="s">
        <v>223</v>
      </c>
      <c r="H5" s="105"/>
      <c r="N5" s="3"/>
    </row>
    <row r="6" spans="1:14" ht="12.75" customHeight="1" thickTop="1" x14ac:dyDescent="0.2">
      <c r="B6" s="957" t="s">
        <v>129</v>
      </c>
      <c r="C6" s="958"/>
      <c r="D6" s="959"/>
      <c r="E6" s="960">
        <f>'Seed Rates &amp; Cost (I)'!E5*'Seed Rates &amp; Cost (I)'!H5</f>
        <v>25.3</v>
      </c>
      <c r="F6" s="961"/>
      <c r="G6" s="962">
        <f>'Seed Rates &amp; Cost (I)'!F5*'Seed Rates &amp; Cost (I)'!I5</f>
        <v>0</v>
      </c>
      <c r="H6" s="105"/>
      <c r="I6" s="948" t="s">
        <v>53</v>
      </c>
      <c r="N6" s="3"/>
    </row>
    <row r="7" spans="1:14" ht="12.75" customHeight="1" x14ac:dyDescent="0.2">
      <c r="B7" s="963" t="s">
        <v>170</v>
      </c>
      <c r="C7" s="964"/>
      <c r="D7" s="964"/>
      <c r="E7" s="965">
        <f>'Seed Treat &amp; Herbicide (III)'!D4</f>
        <v>9.1999999999999993</v>
      </c>
      <c r="F7" s="966"/>
      <c r="G7" s="85">
        <f>'Seed Treat &amp; Herbicide (III)'!F4</f>
        <v>0</v>
      </c>
      <c r="H7" s="105"/>
      <c r="I7" s="1600" t="s">
        <v>660</v>
      </c>
      <c r="J7" s="1600"/>
      <c r="K7" s="1600"/>
      <c r="L7" s="1600"/>
      <c r="M7" s="1430"/>
      <c r="N7" s="3"/>
    </row>
    <row r="8" spans="1:14" ht="12.75" customHeight="1" x14ac:dyDescent="0.2">
      <c r="B8" s="967" t="s">
        <v>120</v>
      </c>
      <c r="C8" s="968"/>
      <c r="D8" s="968"/>
      <c r="E8" s="965">
        <f>'Fertilizer (II)'!C35</f>
        <v>1</v>
      </c>
      <c r="F8" s="969"/>
      <c r="G8" s="86">
        <f>'Fertilizer (II)'!H35</f>
        <v>0</v>
      </c>
      <c r="H8" s="105"/>
      <c r="I8" s="1600"/>
      <c r="J8" s="1600"/>
      <c r="K8" s="1600"/>
      <c r="L8" s="1600"/>
      <c r="M8" s="1430"/>
      <c r="N8" s="3"/>
    </row>
    <row r="9" spans="1:14" ht="12.75" customHeight="1" x14ac:dyDescent="0.2">
      <c r="B9" s="1467" t="s">
        <v>578</v>
      </c>
      <c r="C9" s="970">
        <f>'Fertilizer (II)'!C5</f>
        <v>135</v>
      </c>
      <c r="D9" s="970" t="s">
        <v>92</v>
      </c>
      <c r="E9" s="971">
        <f>C9*'Fertilizer (II)'!D29</f>
        <v>73.23640811173361</v>
      </c>
      <c r="F9" s="972">
        <f>'Fertilizer (II)'!H5</f>
        <v>0</v>
      </c>
      <c r="G9" s="95">
        <f>F9*'Fertilizer (II)'!I29</f>
        <v>0</v>
      </c>
      <c r="H9" s="105"/>
      <c r="I9" s="1600"/>
      <c r="J9" s="1600"/>
      <c r="K9" s="1600"/>
      <c r="L9" s="1600"/>
      <c r="M9" s="1430"/>
      <c r="N9" s="3"/>
    </row>
    <row r="10" spans="1:14" s="76" customFormat="1" ht="12.75" customHeight="1" x14ac:dyDescent="0.2">
      <c r="A10" s="94"/>
      <c r="B10" s="973" t="s">
        <v>499</v>
      </c>
      <c r="C10" s="974">
        <f>'Fertilizer (II)'!D5</f>
        <v>0</v>
      </c>
      <c r="D10" s="974" t="s">
        <v>92</v>
      </c>
      <c r="E10" s="975">
        <f>C10*'Fertilizer (II)'!D5</f>
        <v>0</v>
      </c>
      <c r="F10" s="976">
        <f>'Fertilizer (II)'!I5</f>
        <v>0</v>
      </c>
      <c r="G10" s="96">
        <f>F10*'Fertilizer (II)'!I32</f>
        <v>0</v>
      </c>
      <c r="H10" s="105"/>
      <c r="I10" s="1600"/>
      <c r="J10" s="1600"/>
      <c r="K10" s="1600"/>
      <c r="L10" s="1600"/>
      <c r="M10" s="1430"/>
      <c r="N10" s="3"/>
    </row>
    <row r="11" spans="1:14" ht="12.75" customHeight="1" x14ac:dyDescent="0.2">
      <c r="B11" s="978" t="s">
        <v>312</v>
      </c>
      <c r="C11" s="979">
        <f>'Fertilizer (II)'!E5</f>
        <v>45</v>
      </c>
      <c r="D11" s="980" t="s">
        <v>92</v>
      </c>
      <c r="E11" s="981">
        <f>C11*'Fertilizer (II)'!D30</f>
        <v>29.904013074434445</v>
      </c>
      <c r="F11" s="982">
        <f>'Fertilizer (II)'!J5</f>
        <v>0</v>
      </c>
      <c r="G11" s="97">
        <f>F11*'Fertilizer (II)'!I30</f>
        <v>0</v>
      </c>
      <c r="H11" s="105"/>
      <c r="I11" s="1600"/>
      <c r="J11" s="1600"/>
      <c r="K11" s="1600"/>
      <c r="L11" s="1600"/>
      <c r="M11" s="1430"/>
      <c r="N11" s="3"/>
    </row>
    <row r="12" spans="1:14" ht="12.75" customHeight="1" x14ac:dyDescent="0.2">
      <c r="B12" s="983" t="s">
        <v>313</v>
      </c>
      <c r="C12" s="974">
        <f>'Fertilizer (II)'!F5</f>
        <v>0</v>
      </c>
      <c r="D12" s="964" t="s">
        <v>92</v>
      </c>
      <c r="E12" s="984">
        <f>C12*'Fertilizer (II)'!D31</f>
        <v>0</v>
      </c>
      <c r="F12" s="985">
        <f>'Fertilizer (II)'!K5</f>
        <v>0</v>
      </c>
      <c r="G12" s="87">
        <f>F12*'Fertilizer (II)'!I31</f>
        <v>0</v>
      </c>
      <c r="H12" s="105"/>
      <c r="I12" s="1600"/>
      <c r="J12" s="1600"/>
      <c r="K12" s="1600"/>
      <c r="L12" s="1600"/>
      <c r="M12" s="1430"/>
      <c r="N12" s="3"/>
    </row>
    <row r="13" spans="1:14" ht="12.75" customHeight="1" x14ac:dyDescent="0.2">
      <c r="B13" s="963" t="s">
        <v>145</v>
      </c>
      <c r="C13" s="980"/>
      <c r="D13" s="964"/>
      <c r="E13" s="965">
        <f>'Seed Treat &amp; Herbicide (III)'!D32+'Seed Treat &amp; Herbicide (III)'!D28</f>
        <v>34.83</v>
      </c>
      <c r="F13" s="989"/>
      <c r="G13" s="86">
        <f>'Seed Treat &amp; Herbicide (III)'!F32+'Seed Treat &amp; Herbicide (III)'!F28</f>
        <v>0</v>
      </c>
      <c r="H13" s="105"/>
      <c r="N13" s="3"/>
    </row>
    <row r="14" spans="1:14" ht="12.75" customHeight="1" thickBot="1" x14ac:dyDescent="0.25">
      <c r="B14" s="963" t="s">
        <v>146</v>
      </c>
      <c r="C14" s="964"/>
      <c r="D14" s="964"/>
      <c r="E14" s="965">
        <f>'Insecticide &amp; Fungicide (IV)'!D5</f>
        <v>0</v>
      </c>
      <c r="F14" s="966"/>
      <c r="G14" s="85">
        <f>'Insecticide &amp; Fungicide (IV)'!F5</f>
        <v>0</v>
      </c>
      <c r="H14" s="105"/>
      <c r="I14" s="948" t="s">
        <v>54</v>
      </c>
      <c r="N14" s="3"/>
    </row>
    <row r="15" spans="1:14" ht="12.75" customHeight="1" thickTop="1" x14ac:dyDescent="0.2">
      <c r="B15" s="963" t="s">
        <v>177</v>
      </c>
      <c r="C15" s="964"/>
      <c r="D15" s="964"/>
      <c r="E15" s="965">
        <f>'Insecticide &amp; Fungicide (IV)'!D29</f>
        <v>18.03</v>
      </c>
      <c r="F15" s="966"/>
      <c r="G15" s="85">
        <f>'Insecticide &amp; Fungicide (IV)'!F29</f>
        <v>0</v>
      </c>
      <c r="H15" s="105"/>
      <c r="I15" s="986" t="s">
        <v>282</v>
      </c>
      <c r="J15" s="987"/>
      <c r="K15" s="30">
        <v>250</v>
      </c>
      <c r="L15" s="988" t="s">
        <v>283</v>
      </c>
      <c r="M15" s="1112"/>
      <c r="N15" s="3"/>
    </row>
    <row r="16" spans="1:14" ht="12.75" customHeight="1" x14ac:dyDescent="0.2">
      <c r="B16" s="963" t="s">
        <v>287</v>
      </c>
      <c r="C16" s="964"/>
      <c r="D16" s="964"/>
      <c r="E16" s="965">
        <f>'Fuel and Repair(VI)'!C5</f>
        <v>16.422000000000001</v>
      </c>
      <c r="F16" s="966"/>
      <c r="G16" s="997">
        <f>'Fuel and Repair(VI)'!D5</f>
        <v>0</v>
      </c>
      <c r="H16" s="105"/>
      <c r="I16" s="990" t="s">
        <v>285</v>
      </c>
      <c r="J16" s="991"/>
      <c r="K16" s="22">
        <f>'Seed Rates &amp; Cost (I)'!D5</f>
        <v>42</v>
      </c>
      <c r="L16" s="992" t="s">
        <v>86</v>
      </c>
      <c r="M16" s="996"/>
      <c r="N16" s="3"/>
    </row>
    <row r="17" spans="2:19" ht="12.75" customHeight="1" thickBot="1" x14ac:dyDescent="0.25">
      <c r="B17" s="963" t="s">
        <v>288</v>
      </c>
      <c r="C17" s="964"/>
      <c r="D17" s="964"/>
      <c r="E17" s="965">
        <f>'Fuel and Repair(VI)'!F5</f>
        <v>6.22</v>
      </c>
      <c r="F17" s="966"/>
      <c r="G17" s="86">
        <f>'Fuel and Repair(VI)'!G5</f>
        <v>0</v>
      </c>
      <c r="H17" s="105"/>
      <c r="I17" s="993" t="s">
        <v>83</v>
      </c>
      <c r="J17" s="994"/>
      <c r="K17" s="23">
        <f>'Seed Rates &amp; Cost (I)'!E5</f>
        <v>110</v>
      </c>
      <c r="L17" s="995" t="s">
        <v>286</v>
      </c>
      <c r="M17" s="1112"/>
      <c r="N17" s="3"/>
    </row>
    <row r="18" spans="2:19" ht="12.75" customHeight="1" thickTop="1" x14ac:dyDescent="0.2">
      <c r="B18" s="963" t="s">
        <v>289</v>
      </c>
      <c r="C18" s="964"/>
      <c r="D18" s="964"/>
      <c r="E18" s="965">
        <f>'Other &amp; Custom (XI)'!E25</f>
        <v>0</v>
      </c>
      <c r="F18" s="966"/>
      <c r="G18" s="86">
        <f>'Other &amp; Custom (XI)'!F25</f>
        <v>0</v>
      </c>
      <c r="H18" s="105"/>
      <c r="I18" s="996" t="s">
        <v>280</v>
      </c>
      <c r="N18" s="3"/>
    </row>
    <row r="19" spans="2:19" ht="12.75" customHeight="1" x14ac:dyDescent="0.2">
      <c r="B19" s="963" t="s">
        <v>167</v>
      </c>
      <c r="C19" s="1528">
        <f>'Irrigation (IX)'!C5</f>
        <v>3.5</v>
      </c>
      <c r="D19" s="964" t="s">
        <v>290</v>
      </c>
      <c r="E19" s="965">
        <f>'Irrigation (IX)'!C31*(C19/10)</f>
        <v>7</v>
      </c>
      <c r="F19" s="998">
        <f>'Irrigation (IX)'!E5</f>
        <v>0</v>
      </c>
      <c r="G19" s="86">
        <f>'Irrigation (IX)'!E31*(F19/10)</f>
        <v>0</v>
      </c>
      <c r="H19" s="105"/>
      <c r="I19" s="948" t="s">
        <v>55</v>
      </c>
      <c r="N19" s="3"/>
    </row>
    <row r="20" spans="2:19" ht="12.75" customHeight="1" x14ac:dyDescent="0.2">
      <c r="B20" s="963" t="s">
        <v>291</v>
      </c>
      <c r="C20" s="964"/>
      <c r="D20" s="964"/>
      <c r="E20" s="965">
        <f>'Irrigation (IX)'!C36</f>
        <v>11.278195488721805</v>
      </c>
      <c r="F20" s="966"/>
      <c r="G20" s="109" t="e">
        <f>'Irrigation (IX)'!E36</f>
        <v>#DIV/0!</v>
      </c>
      <c r="H20" s="105"/>
      <c r="I20" s="1603" t="s">
        <v>599</v>
      </c>
      <c r="J20" s="1604"/>
      <c r="K20" s="1604"/>
      <c r="L20" s="1604"/>
      <c r="M20" s="1434"/>
      <c r="N20" s="3"/>
    </row>
    <row r="21" spans="2:19" ht="12.75" customHeight="1" x14ac:dyDescent="0.2">
      <c r="B21" s="963" t="s">
        <v>327</v>
      </c>
      <c r="C21" s="964"/>
      <c r="D21" s="964"/>
      <c r="E21" s="965">
        <f>'Irrigation (IX)'!C29+(C19/12*3.5)</f>
        <v>26.410833333333333</v>
      </c>
      <c r="F21" s="966"/>
      <c r="G21" s="117">
        <f>'Irrigation (IX)'!E29+(F19/12*3.5)</f>
        <v>0</v>
      </c>
      <c r="H21" s="105"/>
      <c r="I21" s="1597" t="s">
        <v>217</v>
      </c>
      <c r="J21" s="1597"/>
      <c r="K21" s="1597"/>
      <c r="L21" s="1597"/>
      <c r="M21" s="1433"/>
      <c r="N21" s="3"/>
    </row>
    <row r="22" spans="2:19" ht="12.75" customHeight="1" x14ac:dyDescent="0.2">
      <c r="B22" s="963" t="s">
        <v>597</v>
      </c>
      <c r="C22" s="964">
        <f>'Crop Yields, Prices &amp; Insur (X)'!D5</f>
        <v>54.2</v>
      </c>
      <c r="D22" s="1000" t="s">
        <v>292</v>
      </c>
      <c r="E22" s="965">
        <f>'Crop Yields, Prices &amp; Insur (X)'!C32</f>
        <v>2.95</v>
      </c>
      <c r="F22" s="1001">
        <f>'Crop Yields, Prices &amp; Insur (X)'!D5</f>
        <v>54.2</v>
      </c>
      <c r="G22" s="86">
        <f>'Crop Yields, Prices &amp; Insur (X)'!D32</f>
        <v>0</v>
      </c>
      <c r="H22" s="105"/>
      <c r="I22" s="1597"/>
      <c r="J22" s="1597"/>
      <c r="K22" s="1597"/>
      <c r="L22" s="1597"/>
      <c r="M22" s="1433"/>
      <c r="N22" s="3"/>
      <c r="O22" s="44"/>
      <c r="P22" s="44"/>
      <c r="Q22" s="44"/>
      <c r="R22" s="44"/>
      <c r="S22" s="44"/>
    </row>
    <row r="23" spans="2:19" ht="12.75" customHeight="1" x14ac:dyDescent="0.2">
      <c r="B23" s="963" t="s">
        <v>169</v>
      </c>
      <c r="C23" s="964"/>
      <c r="D23" s="1002"/>
      <c r="E23" s="965">
        <f>'Crop Yields, Prices &amp; Insur (X)'!H32</f>
        <v>7.8</v>
      </c>
      <c r="F23" s="966"/>
      <c r="G23" s="86">
        <f>'Crop Yields, Prices &amp; Insur (X)'!I32</f>
        <v>0</v>
      </c>
      <c r="H23" s="105"/>
      <c r="I23" s="1003" t="s">
        <v>329</v>
      </c>
      <c r="J23" s="395"/>
      <c r="K23" s="395"/>
      <c r="L23" s="395"/>
      <c r="M23" s="1436"/>
      <c r="N23" s="3"/>
      <c r="O23" s="44"/>
      <c r="P23" s="44"/>
      <c r="Q23" s="44"/>
      <c r="R23" s="44"/>
      <c r="S23" s="44"/>
    </row>
    <row r="24" spans="2:19" ht="12.75" customHeight="1" x14ac:dyDescent="0.2">
      <c r="B24" s="963" t="s">
        <v>293</v>
      </c>
      <c r="C24" s="964">
        <f>'Overhead &amp; Labour (VIII)'!D29</f>
        <v>0</v>
      </c>
      <c r="D24" s="964" t="s">
        <v>294</v>
      </c>
      <c r="E24" s="965">
        <f>'Overhead &amp; Labour (VIII)'!E29</f>
        <v>0</v>
      </c>
      <c r="F24" s="998">
        <f>'Overhead &amp; Labour (VIII)'!F29</f>
        <v>0</v>
      </c>
      <c r="G24" s="86">
        <f>'Overhead &amp; Labour (VIII)'!G29</f>
        <v>0</v>
      </c>
      <c r="H24" s="105"/>
      <c r="I24" s="1598" t="s">
        <v>596</v>
      </c>
      <c r="J24" s="1599"/>
      <c r="K24" s="1599"/>
      <c r="L24" s="1599"/>
      <c r="M24" s="1435"/>
      <c r="N24" s="3"/>
      <c r="O24" s="44"/>
      <c r="P24" s="44"/>
      <c r="Q24" s="44"/>
      <c r="R24" s="44"/>
      <c r="S24" s="44"/>
    </row>
    <row r="25" spans="2:19" ht="12.75" customHeight="1" x14ac:dyDescent="0.2">
      <c r="B25" s="963" t="s">
        <v>196</v>
      </c>
      <c r="C25" s="964"/>
      <c r="D25" s="964"/>
      <c r="E25" s="965">
        <f>'Other &amp; Custom (XI)'!E3</f>
        <v>0</v>
      </c>
      <c r="F25" s="966"/>
      <c r="G25" s="86">
        <f>'Other &amp; Custom (XI)'!F3</f>
        <v>0</v>
      </c>
      <c r="H25" s="105"/>
      <c r="I25" s="1004" t="s">
        <v>230</v>
      </c>
      <c r="J25" s="395"/>
      <c r="K25" s="395"/>
      <c r="L25" s="395"/>
      <c r="M25" s="1436"/>
      <c r="N25" s="3"/>
      <c r="O25" s="44"/>
      <c r="P25" s="44"/>
      <c r="Q25" s="44"/>
      <c r="R25" s="44"/>
      <c r="S25" s="44"/>
    </row>
    <row r="26" spans="2:19" ht="12.75" customHeight="1" x14ac:dyDescent="0.2">
      <c r="B26" s="963" t="s">
        <v>295</v>
      </c>
      <c r="C26" s="964"/>
      <c r="D26" s="964"/>
      <c r="E26" s="965">
        <f>'Overhead &amp; Labour (VIII)'!F23</f>
        <v>9.1999999999999993</v>
      </c>
      <c r="F26" s="966"/>
      <c r="G26" s="109" t="e">
        <f>'Overhead &amp; Labour (VIII)'!G23</f>
        <v>#DIV/0!</v>
      </c>
      <c r="H26" s="105"/>
      <c r="I26" s="1597" t="s">
        <v>231</v>
      </c>
      <c r="J26" s="1597"/>
      <c r="K26" s="1597"/>
      <c r="L26" s="1597"/>
      <c r="M26" s="1433"/>
      <c r="N26" s="3"/>
      <c r="O26" s="44"/>
      <c r="P26" s="44"/>
      <c r="Q26" s="44"/>
      <c r="R26" s="44"/>
      <c r="S26" s="44"/>
    </row>
    <row r="27" spans="2:19" ht="14.25" customHeight="1" thickBot="1" x14ac:dyDescent="0.25">
      <c r="B27" s="967" t="s">
        <v>14</v>
      </c>
      <c r="C27" s="1005">
        <f>'Equipment, Buildings, Land (V)'!E37</f>
        <v>4.2</v>
      </c>
      <c r="D27" s="968" t="s">
        <v>200</v>
      </c>
      <c r="E27" s="1006">
        <f>SUM(E6:E26)*(C27/100)*0.5</f>
        <v>5.8544104501726864</v>
      </c>
      <c r="F27" s="1007">
        <f>'Equipment, Buildings, Land (V)'!H37</f>
        <v>0</v>
      </c>
      <c r="G27" s="168" t="e">
        <f>SUM(G6:G26)*(F27/100)*0.5</f>
        <v>#DIV/0!</v>
      </c>
      <c r="H27" s="105"/>
      <c r="I27" s="1597" t="s">
        <v>229</v>
      </c>
      <c r="J27" s="1597"/>
      <c r="K27" s="1597"/>
      <c r="L27" s="1597"/>
      <c r="M27" s="1433"/>
      <c r="N27" s="3"/>
      <c r="O27" s="44"/>
      <c r="P27" s="44"/>
      <c r="Q27" s="44"/>
      <c r="R27" s="44"/>
      <c r="S27" s="44"/>
    </row>
    <row r="28" spans="2:19" ht="12.75" customHeight="1" thickBot="1" x14ac:dyDescent="0.25">
      <c r="B28" s="1008" t="s">
        <v>43</v>
      </c>
      <c r="C28" s="1009"/>
      <c r="D28" s="1010"/>
      <c r="E28" s="1011">
        <f>SUM(E6:E27)</f>
        <v>284.63586045839583</v>
      </c>
      <c r="F28" s="1012"/>
      <c r="G28" s="123" t="e">
        <f>SUM(G6:G27)</f>
        <v>#DIV/0!</v>
      </c>
      <c r="H28" s="105"/>
      <c r="I28" s="1605" t="s">
        <v>363</v>
      </c>
      <c r="J28" s="1605"/>
      <c r="K28" s="1605"/>
      <c r="L28" s="1605"/>
      <c r="M28" s="1432"/>
      <c r="N28" s="3"/>
      <c r="O28" s="44"/>
      <c r="P28" s="44"/>
      <c r="Q28" s="44"/>
      <c r="R28" s="44"/>
      <c r="S28" s="44"/>
    </row>
    <row r="29" spans="2:19" ht="12.75" customHeight="1" x14ac:dyDescent="0.2">
      <c r="B29" s="1013" t="s">
        <v>298</v>
      </c>
      <c r="C29" s="1014"/>
      <c r="D29" s="980"/>
      <c r="E29" s="1015">
        <f>'Equipment, Buildings, Land (V)'!L33</f>
        <v>65.793115405604922</v>
      </c>
      <c r="F29" s="1016"/>
      <c r="G29" s="108" t="e">
        <f>'Equipment, Buildings, Land (V)'!M33</f>
        <v>#NUM!</v>
      </c>
      <c r="H29" s="105"/>
      <c r="I29" s="1603" t="s">
        <v>659</v>
      </c>
      <c r="J29" s="1603"/>
      <c r="K29" s="1603"/>
      <c r="L29" s="1603"/>
      <c r="M29" s="1429"/>
      <c r="N29" s="3"/>
      <c r="O29" s="44"/>
      <c r="P29" s="44"/>
      <c r="Q29" s="44"/>
      <c r="R29" s="44"/>
      <c r="S29" s="44"/>
    </row>
    <row r="30" spans="2:19" ht="12.75" customHeight="1" x14ac:dyDescent="0.2">
      <c r="B30" s="963" t="s">
        <v>299</v>
      </c>
      <c r="C30" s="1017"/>
      <c r="D30" s="1018"/>
      <c r="E30" s="1019">
        <f>'Irrigation (IX)'!C42</f>
        <v>28.026072536255075</v>
      </c>
      <c r="F30" s="1020"/>
      <c r="G30" s="109" t="e">
        <f>'Irrigation (IX)'!E42</f>
        <v>#NUM!</v>
      </c>
      <c r="H30" s="105"/>
      <c r="I30" s="1603"/>
      <c r="J30" s="1603"/>
      <c r="K30" s="1603"/>
      <c r="L30" s="1603"/>
      <c r="M30" s="1429"/>
      <c r="N30" s="3"/>
      <c r="O30" s="44"/>
      <c r="P30" s="44"/>
      <c r="Q30" s="44"/>
      <c r="R30" s="44"/>
      <c r="S30" s="44"/>
    </row>
    <row r="31" spans="2:19" ht="12.75" customHeight="1" x14ac:dyDescent="0.2">
      <c r="B31" s="1021" t="s">
        <v>300</v>
      </c>
      <c r="C31" s="964"/>
      <c r="D31" s="964"/>
      <c r="E31" s="1022">
        <f>D43</f>
        <v>0</v>
      </c>
      <c r="F31" s="1016"/>
      <c r="G31" s="109">
        <f>G43</f>
        <v>0</v>
      </c>
      <c r="H31" s="105"/>
      <c r="I31" s="1603"/>
      <c r="J31" s="1603"/>
      <c r="K31" s="1603"/>
      <c r="L31" s="1603"/>
      <c r="M31" s="1429"/>
      <c r="N31" s="3"/>
      <c r="O31" s="44"/>
      <c r="P31" s="44"/>
      <c r="Q31" s="44"/>
      <c r="R31" s="44"/>
      <c r="S31" s="44"/>
    </row>
    <row r="32" spans="2:19" ht="12.75" customHeight="1" thickBot="1" x14ac:dyDescent="0.25">
      <c r="B32" s="967" t="s">
        <v>301</v>
      </c>
      <c r="C32" s="1005"/>
      <c r="D32" s="968"/>
      <c r="E32" s="1023">
        <f>'Equipment, Buildings, Land (V)'!E36</f>
        <v>56.25</v>
      </c>
      <c r="F32" s="1016"/>
      <c r="G32" s="99">
        <f>'Equipment, Buildings, Land (V)'!H36</f>
        <v>0</v>
      </c>
      <c r="H32" s="105"/>
      <c r="I32" s="1603"/>
      <c r="J32" s="1603"/>
      <c r="K32" s="1603"/>
      <c r="L32" s="1603"/>
      <c r="M32" s="1429"/>
      <c r="N32" s="3"/>
      <c r="O32" s="44"/>
      <c r="P32" s="44"/>
      <c r="Q32" s="44"/>
      <c r="R32" s="44"/>
      <c r="S32" s="44"/>
    </row>
    <row r="33" spans="2:19" ht="14.25" customHeight="1" thickBot="1" x14ac:dyDescent="0.25">
      <c r="B33" s="1008" t="s">
        <v>44</v>
      </c>
      <c r="C33" s="1009"/>
      <c r="D33" s="1009"/>
      <c r="E33" s="1011">
        <f>SUM(E29:E32)</f>
        <v>150.06918794185998</v>
      </c>
      <c r="F33" s="1012"/>
      <c r="G33" s="123" t="e">
        <f>SUM(G29:G32)</f>
        <v>#NUM!</v>
      </c>
      <c r="H33" s="105"/>
      <c r="I33" s="1024" t="s">
        <v>50</v>
      </c>
      <c r="J33" s="1025"/>
      <c r="K33" s="1025"/>
      <c r="L33" s="1025"/>
      <c r="M33" s="1025"/>
      <c r="N33" s="3"/>
      <c r="O33" s="44"/>
      <c r="P33" s="44"/>
      <c r="Q33" s="44"/>
      <c r="R33" s="44"/>
      <c r="S33" s="44"/>
    </row>
    <row r="34" spans="2:19" ht="12.75" customHeight="1" thickBot="1" x14ac:dyDescent="0.25">
      <c r="B34" s="1008" t="s">
        <v>45</v>
      </c>
      <c r="C34" s="1009"/>
      <c r="D34" s="1009"/>
      <c r="E34" s="1011">
        <f>(E33+E28)</f>
        <v>434.70504840025581</v>
      </c>
      <c r="F34" s="1012"/>
      <c r="G34" s="123" t="e">
        <f>G28+G33</f>
        <v>#DIV/0!</v>
      </c>
      <c r="H34" s="105"/>
      <c r="I34" s="1600" t="s">
        <v>379</v>
      </c>
      <c r="J34" s="1600"/>
      <c r="K34" s="1600"/>
      <c r="L34" s="1600"/>
      <c r="M34" s="1430"/>
      <c r="N34" s="3"/>
      <c r="O34" s="44"/>
      <c r="P34" s="44"/>
      <c r="Q34" s="44"/>
      <c r="R34" s="44"/>
      <c r="S34" s="44"/>
    </row>
    <row r="35" spans="2:19" ht="12.75" customHeight="1" x14ac:dyDescent="0.2">
      <c r="B35" s="1026" t="s">
        <v>46</v>
      </c>
      <c r="C35" s="1027"/>
      <c r="D35" s="1027" t="s">
        <v>339</v>
      </c>
      <c r="E35" s="1027" t="s">
        <v>125</v>
      </c>
      <c r="F35" s="1028"/>
      <c r="G35" s="134" t="s">
        <v>125</v>
      </c>
      <c r="H35" s="105"/>
      <c r="I35" s="1600"/>
      <c r="J35" s="1600"/>
      <c r="K35" s="1600"/>
      <c r="L35" s="1600"/>
      <c r="M35" s="1430"/>
      <c r="N35" s="3"/>
      <c r="O35" s="44"/>
      <c r="P35" s="44"/>
      <c r="Q35" s="44"/>
      <c r="R35" s="44"/>
      <c r="S35" s="44"/>
    </row>
    <row r="36" spans="2:19" ht="12.75" customHeight="1" x14ac:dyDescent="0.2">
      <c r="B36" s="963" t="s">
        <v>338</v>
      </c>
      <c r="C36" s="964"/>
      <c r="D36" s="964">
        <f>'Crop Yields, Prices &amp; Insur (X)'!E5</f>
        <v>70</v>
      </c>
      <c r="E36" s="964">
        <f>'Crop Yields, Prices &amp; Insur (X)'!F5</f>
        <v>80</v>
      </c>
      <c r="F36" s="1029"/>
      <c r="G36" s="100">
        <f>'Crop Yields, Prices &amp; Insur (X)'!G5</f>
        <v>0</v>
      </c>
      <c r="H36" s="105"/>
      <c r="I36" s="1600"/>
      <c r="J36" s="1600"/>
      <c r="K36" s="1600"/>
      <c r="L36" s="1600"/>
      <c r="M36" s="1430"/>
      <c r="N36" s="3"/>
      <c r="O36" s="44"/>
      <c r="P36" s="44"/>
      <c r="Q36" s="44"/>
      <c r="R36" s="44"/>
      <c r="S36" s="44"/>
    </row>
    <row r="37" spans="2:19" ht="14.25" customHeight="1" thickBot="1" x14ac:dyDescent="0.25">
      <c r="B37" s="967" t="s">
        <v>315</v>
      </c>
      <c r="C37" s="1030"/>
      <c r="D37" s="1031"/>
      <c r="E37" s="1031">
        <f>'Crop Yields, Prices &amp; Insur (X)'!H5</f>
        <v>6.46</v>
      </c>
      <c r="F37" s="1032"/>
      <c r="G37" s="101">
        <f>'Crop Yields, Prices &amp; Insur (X)'!I5</f>
        <v>0</v>
      </c>
      <c r="H37" s="105"/>
      <c r="I37" s="1033" t="s">
        <v>56</v>
      </c>
      <c r="J37" s="576"/>
      <c r="K37" s="1034"/>
      <c r="L37" s="114"/>
      <c r="M37" s="114"/>
      <c r="N37" s="3"/>
      <c r="O37" s="44"/>
      <c r="P37" s="44"/>
      <c r="Q37" s="44"/>
      <c r="R37" s="44"/>
      <c r="S37" s="44"/>
    </row>
    <row r="38" spans="2:19" ht="12.75" customHeight="1" thickBot="1" x14ac:dyDescent="0.25">
      <c r="B38" s="1008" t="s">
        <v>47</v>
      </c>
      <c r="C38" s="1035"/>
      <c r="D38" s="1036">
        <f>D36*E37</f>
        <v>452.2</v>
      </c>
      <c r="E38" s="1035">
        <f>(E36*E$37)</f>
        <v>516.79999999999995</v>
      </c>
      <c r="F38" s="1037"/>
      <c r="G38" s="1561">
        <f>(G36*G$37)</f>
        <v>0</v>
      </c>
      <c r="H38" s="105"/>
      <c r="I38" s="1603" t="s">
        <v>124</v>
      </c>
      <c r="J38" s="1609"/>
      <c r="K38" s="1609"/>
      <c r="L38" s="1609"/>
      <c r="M38" s="1431"/>
      <c r="N38" s="3"/>
      <c r="O38" s="44"/>
      <c r="P38" s="44"/>
      <c r="Q38" s="44"/>
      <c r="R38" s="44"/>
      <c r="S38" s="44"/>
    </row>
    <row r="39" spans="2:19" ht="12.75" customHeight="1" thickBot="1" x14ac:dyDescent="0.25">
      <c r="B39" s="1008" t="s">
        <v>48</v>
      </c>
      <c r="C39" s="1035"/>
      <c r="D39" s="1035">
        <f>D38-E34</f>
        <v>17.494951599744184</v>
      </c>
      <c r="E39" s="1035">
        <f>(E38-E34)</f>
        <v>82.094951599744149</v>
      </c>
      <c r="F39" s="1038"/>
      <c r="G39" s="120" t="e">
        <f>G38-G34</f>
        <v>#DIV/0!</v>
      </c>
      <c r="H39" s="105"/>
      <c r="I39" s="948" t="s">
        <v>57</v>
      </c>
      <c r="J39" s="1039"/>
      <c r="K39" s="1039"/>
      <c r="L39" s="1039"/>
      <c r="M39" s="1039"/>
      <c r="N39" s="3"/>
      <c r="O39" s="44"/>
      <c r="P39" s="44"/>
      <c r="Q39" s="44"/>
      <c r="R39" s="44"/>
      <c r="S39" s="44"/>
    </row>
    <row r="40" spans="2:19" ht="12.75" customHeight="1" x14ac:dyDescent="0.2">
      <c r="B40" s="1040" t="s">
        <v>300</v>
      </c>
      <c r="C40" s="964"/>
      <c r="D40" s="1041" t="s">
        <v>192</v>
      </c>
      <c r="E40" s="1611"/>
      <c r="F40" s="1612"/>
      <c r="G40" s="137" t="s">
        <v>192</v>
      </c>
      <c r="H40" s="105"/>
      <c r="I40" s="1600" t="s">
        <v>658</v>
      </c>
      <c r="J40" s="1600"/>
      <c r="K40" s="1600"/>
      <c r="L40" s="1600"/>
      <c r="M40" s="1430"/>
      <c r="N40" s="3"/>
      <c r="O40" s="44"/>
      <c r="P40" s="44"/>
      <c r="Q40" s="44"/>
      <c r="R40" s="44"/>
      <c r="S40" s="44"/>
    </row>
    <row r="41" spans="2:19" ht="12.75" customHeight="1" x14ac:dyDescent="0.2">
      <c r="B41" s="1042"/>
      <c r="C41" s="968"/>
      <c r="D41" s="1043">
        <f>'Specialized Equipment (VII)'!J5</f>
        <v>0</v>
      </c>
      <c r="E41" s="1601">
        <f>'Specialized Equipment (VII)'!C5</f>
        <v>0</v>
      </c>
      <c r="F41" s="1602"/>
      <c r="G41" s="110">
        <f>'Specialized Equipment (VII)'!K5</f>
        <v>0</v>
      </c>
      <c r="H41" s="105"/>
      <c r="I41" s="1600"/>
      <c r="J41" s="1600"/>
      <c r="K41" s="1600"/>
      <c r="L41" s="1600"/>
      <c r="M41" s="1430"/>
      <c r="N41" s="3"/>
      <c r="O41" s="44"/>
      <c r="P41" s="44"/>
      <c r="Q41" s="44"/>
      <c r="R41" s="44"/>
      <c r="S41" s="44"/>
    </row>
    <row r="42" spans="2:19" ht="12.75" customHeight="1" x14ac:dyDescent="0.2">
      <c r="B42" s="1044"/>
      <c r="C42" s="1045"/>
      <c r="D42" s="1046">
        <f>'Specialized Equipment (VII)'!J6</f>
        <v>0</v>
      </c>
      <c r="E42" s="1601">
        <f>'Specialized Equipment (VII)'!C6</f>
        <v>0</v>
      </c>
      <c r="F42" s="1602"/>
      <c r="G42" s="111">
        <f>'Specialized Equipment (VII)'!K6</f>
        <v>0</v>
      </c>
      <c r="H42" s="105"/>
      <c r="I42" s="1600"/>
      <c r="J42" s="1600"/>
      <c r="K42" s="1600"/>
      <c r="L42" s="1600"/>
      <c r="M42" s="1430"/>
      <c r="N42" s="3"/>
      <c r="O42" s="44"/>
      <c r="P42" s="44"/>
      <c r="Q42" s="44"/>
      <c r="R42" s="44"/>
      <c r="S42" s="44"/>
    </row>
    <row r="43" spans="2:19" ht="12.75" customHeight="1" thickBot="1" x14ac:dyDescent="0.25">
      <c r="B43" s="1047" t="s">
        <v>198</v>
      </c>
      <c r="C43" s="1048"/>
      <c r="D43" s="1049">
        <f>SUM(D41:D42)</f>
        <v>0</v>
      </c>
      <c r="E43" s="1606" t="s">
        <v>198</v>
      </c>
      <c r="F43" s="1607"/>
      <c r="G43" s="121">
        <f>SUM(G41:G42)</f>
        <v>0</v>
      </c>
      <c r="H43" s="105"/>
      <c r="I43" s="1600"/>
      <c r="J43" s="1600"/>
      <c r="K43" s="1600"/>
      <c r="L43" s="1600"/>
      <c r="M43" s="1430"/>
      <c r="N43" s="3"/>
      <c r="O43" s="44"/>
      <c r="P43" s="44"/>
      <c r="Q43" s="44"/>
      <c r="R43" s="44"/>
      <c r="S43" s="44"/>
    </row>
    <row r="44" spans="2:19" ht="12.75" customHeight="1" thickTop="1" x14ac:dyDescent="0.2">
      <c r="B44" s="1050" t="s">
        <v>449</v>
      </c>
      <c r="C44" s="456"/>
      <c r="D44" s="456"/>
      <c r="E44" s="456"/>
      <c r="F44" s="1051"/>
      <c r="G44" s="98"/>
      <c r="H44" s="105"/>
      <c r="I44" s="1600"/>
      <c r="J44" s="1600"/>
      <c r="K44" s="1600"/>
      <c r="L44" s="1600"/>
      <c r="M44" s="1430"/>
      <c r="N44" s="3"/>
      <c r="O44" s="44"/>
      <c r="P44" s="44"/>
      <c r="Q44" s="44"/>
      <c r="R44" s="44"/>
      <c r="S44" s="44"/>
    </row>
    <row r="45" spans="2:19" ht="12.75" customHeight="1" x14ac:dyDescent="0.2">
      <c r="B45" s="1052" t="s">
        <v>420</v>
      </c>
      <c r="C45" s="1053"/>
      <c r="D45" s="1053" t="s">
        <v>422</v>
      </c>
      <c r="E45" s="1054">
        <f>E34/E36</f>
        <v>5.4338131050031979</v>
      </c>
      <c r="F45" s="1055"/>
      <c r="G45" s="116" t="e">
        <f>G34/G36</f>
        <v>#DIV/0!</v>
      </c>
      <c r="H45" s="105"/>
      <c r="I45" s="1600"/>
      <c r="J45" s="1600"/>
      <c r="K45" s="1600"/>
      <c r="L45" s="1600"/>
      <c r="M45" s="1430"/>
      <c r="N45" s="3"/>
      <c r="O45" s="44"/>
      <c r="P45" s="44"/>
      <c r="Q45" s="44"/>
      <c r="R45" s="44"/>
      <c r="S45" s="44"/>
    </row>
    <row r="46" spans="2:19" ht="12.6" customHeight="1" thickBot="1" x14ac:dyDescent="0.25">
      <c r="B46" s="1056" t="s">
        <v>421</v>
      </c>
      <c r="C46" s="1057"/>
      <c r="D46" s="1058" t="s">
        <v>292</v>
      </c>
      <c r="E46" s="1059">
        <f>E34/E37</f>
        <v>67.291803157934339</v>
      </c>
      <c r="F46" s="1060"/>
      <c r="G46" s="113" t="e">
        <f>G34/G37</f>
        <v>#DIV/0!</v>
      </c>
      <c r="H46" s="105"/>
      <c r="N46" s="3"/>
      <c r="O46" s="44"/>
      <c r="P46" s="44"/>
      <c r="Q46" s="44"/>
      <c r="R46" s="44"/>
      <c r="S46" s="44"/>
    </row>
    <row r="47" spans="2:19" ht="12.6" customHeight="1" thickTop="1" x14ac:dyDescent="0.2">
      <c r="B47" s="395"/>
      <c r="C47" s="1061"/>
      <c r="D47" s="395"/>
      <c r="E47" s="395"/>
      <c r="F47" s="395"/>
      <c r="G47" s="395"/>
      <c r="H47" s="105"/>
      <c r="I47" s="1600" t="s">
        <v>164</v>
      </c>
      <c r="J47" s="1600"/>
      <c r="K47" s="1600"/>
      <c r="L47" s="1600"/>
      <c r="M47" s="1430"/>
      <c r="N47" s="3"/>
      <c r="O47" s="44"/>
      <c r="P47" s="44"/>
      <c r="Q47" s="44"/>
      <c r="R47" s="44"/>
      <c r="S47" s="44"/>
    </row>
    <row r="48" spans="2:19" ht="12.75" customHeight="1" x14ac:dyDescent="0.2">
      <c r="B48" s="395"/>
      <c r="C48" s="395"/>
      <c r="D48" s="395"/>
      <c r="E48" s="395"/>
      <c r="F48" s="395"/>
      <c r="G48" s="395"/>
      <c r="H48" s="105"/>
      <c r="I48" s="1605" t="s">
        <v>121</v>
      </c>
      <c r="J48" s="1605"/>
      <c r="K48" s="1605"/>
      <c r="L48" s="1605"/>
      <c r="M48" s="1432"/>
      <c r="N48" s="3"/>
      <c r="O48" s="44"/>
      <c r="P48" s="44"/>
      <c r="Q48" s="44"/>
      <c r="R48" s="44"/>
      <c r="S48" s="44"/>
    </row>
    <row r="49" spans="2:19" ht="12.75" customHeight="1" x14ac:dyDescent="0.2">
      <c r="B49" s="1024" t="s">
        <v>58</v>
      </c>
      <c r="C49" s="395"/>
      <c r="D49" s="395"/>
      <c r="E49" s="395"/>
      <c r="F49" s="395"/>
      <c r="G49" s="395"/>
      <c r="H49" s="105"/>
      <c r="I49" s="1610"/>
      <c r="J49" s="1605"/>
      <c r="K49" s="1605"/>
      <c r="L49" s="1605"/>
      <c r="M49" s="1432"/>
      <c r="N49" s="3"/>
      <c r="O49" s="44"/>
      <c r="P49" s="44"/>
      <c r="Q49" s="44"/>
      <c r="R49" s="44"/>
      <c r="S49" s="44"/>
    </row>
    <row r="50" spans="2:19" ht="12.75" customHeight="1" x14ac:dyDescent="0.2">
      <c r="B50" s="1608" t="s">
        <v>189</v>
      </c>
      <c r="C50" s="1608"/>
      <c r="D50" s="1608"/>
      <c r="E50" s="1608"/>
      <c r="F50" s="1608"/>
      <c r="G50" s="1608"/>
      <c r="H50" s="1062"/>
      <c r="I50" s="1613" t="s">
        <v>595</v>
      </c>
      <c r="J50" s="1613"/>
      <c r="K50" s="1613"/>
      <c r="L50" s="1613"/>
      <c r="M50" s="1443"/>
      <c r="N50" s="3"/>
      <c r="O50" s="44"/>
      <c r="P50" s="44"/>
      <c r="Q50" s="44"/>
      <c r="R50" s="44"/>
      <c r="S50" s="44"/>
    </row>
    <row r="51" spans="2:19" ht="12.75" customHeight="1" x14ac:dyDescent="0.2">
      <c r="B51" s="1608"/>
      <c r="C51" s="1608"/>
      <c r="D51" s="1608"/>
      <c r="E51" s="1608"/>
      <c r="F51" s="1608"/>
      <c r="G51" s="1608"/>
      <c r="H51" s="395"/>
      <c r="I51" s="1613"/>
      <c r="J51" s="1613"/>
      <c r="K51" s="1613"/>
      <c r="L51" s="1613"/>
      <c r="M51" s="1443"/>
      <c r="N51" s="8"/>
      <c r="O51" s="44"/>
      <c r="P51" s="44"/>
      <c r="Q51" s="44"/>
      <c r="R51" s="44"/>
      <c r="S51" s="44"/>
    </row>
    <row r="52" spans="2:19" ht="12.75" customHeight="1" x14ac:dyDescent="0.2">
      <c r="B52" s="1608"/>
      <c r="C52" s="1608"/>
      <c r="D52" s="1608"/>
      <c r="E52" s="1608"/>
      <c r="F52" s="1608"/>
      <c r="G52" s="1608"/>
      <c r="H52" s="1063"/>
      <c r="I52" s="1064"/>
      <c r="J52" s="1064"/>
      <c r="K52" s="395"/>
      <c r="L52" s="1065"/>
      <c r="M52" s="1065"/>
      <c r="N52" s="8"/>
      <c r="O52" s="44"/>
      <c r="P52" s="44"/>
      <c r="Q52" s="44"/>
      <c r="R52" s="44"/>
      <c r="S52" s="44"/>
    </row>
    <row r="53" spans="2:19" ht="12.6" customHeight="1" x14ac:dyDescent="0.2">
      <c r="B53" s="1608"/>
      <c r="C53" s="1608"/>
      <c r="D53" s="1608"/>
      <c r="E53" s="1608"/>
      <c r="F53" s="1608"/>
      <c r="G53" s="1608"/>
      <c r="H53" s="395"/>
      <c r="I53" s="395"/>
      <c r="J53" s="395"/>
      <c r="K53" s="395"/>
      <c r="L53" s="395"/>
      <c r="M53" s="1436"/>
      <c r="N53" s="44"/>
      <c r="O53" s="44"/>
      <c r="P53" s="44"/>
      <c r="Q53" s="44"/>
      <c r="R53" s="44"/>
      <c r="S53" s="44"/>
    </row>
    <row r="54" spans="2:19" ht="12.6" customHeight="1" x14ac:dyDescent="0.2">
      <c r="B54" s="395"/>
      <c r="C54" s="395"/>
      <c r="D54" s="395"/>
      <c r="E54" s="395"/>
      <c r="F54" s="395"/>
      <c r="G54" s="395"/>
      <c r="H54" s="395"/>
      <c r="I54" s="395"/>
      <c r="J54" s="395"/>
      <c r="K54" s="395"/>
      <c r="L54" s="395"/>
      <c r="M54" s="1436"/>
      <c r="N54" s="44"/>
      <c r="O54" s="44"/>
      <c r="P54" s="44"/>
      <c r="Q54" s="44"/>
      <c r="R54" s="44"/>
      <c r="S54" s="44"/>
    </row>
    <row r="55" spans="2:19" ht="12" customHeight="1" x14ac:dyDescent="0.2">
      <c r="B55" s="395"/>
      <c r="C55" s="395"/>
      <c r="D55" s="395"/>
      <c r="E55" s="395"/>
      <c r="F55" s="395"/>
      <c r="G55" s="395"/>
      <c r="H55" s="395"/>
      <c r="I55" s="395"/>
      <c r="J55" s="395"/>
      <c r="K55" s="395"/>
      <c r="L55" s="395"/>
      <c r="M55" s="1436"/>
      <c r="N55" s="44"/>
    </row>
    <row r="56" spans="2:19" ht="12" customHeight="1" x14ac:dyDescent="0.2">
      <c r="B56" s="395"/>
      <c r="C56" s="395"/>
      <c r="D56" s="395"/>
      <c r="E56" s="395"/>
      <c r="F56" s="395"/>
      <c r="G56" s="395"/>
      <c r="H56" s="395"/>
      <c r="I56" s="395"/>
      <c r="J56" s="395"/>
      <c r="K56" s="395"/>
      <c r="L56" s="395"/>
      <c r="M56" s="1436"/>
      <c r="N56" s="44"/>
    </row>
    <row r="57" spans="2:19" ht="12" customHeight="1" x14ac:dyDescent="0.2">
      <c r="B57" s="395"/>
      <c r="C57" s="395"/>
      <c r="D57" s="395"/>
      <c r="E57" s="395"/>
      <c r="F57" s="395"/>
      <c r="G57" s="395"/>
      <c r="H57" s="395"/>
      <c r="I57" s="395"/>
      <c r="J57" s="395"/>
      <c r="K57" s="395"/>
      <c r="L57" s="395"/>
      <c r="M57" s="1436"/>
      <c r="N57" s="44"/>
    </row>
    <row r="58" spans="2:19" ht="12" customHeight="1" x14ac:dyDescent="0.2">
      <c r="B58" s="395"/>
      <c r="C58" s="395"/>
      <c r="D58" s="395"/>
      <c r="E58" s="395"/>
      <c r="F58" s="395"/>
      <c r="G58" s="395"/>
      <c r="H58" s="395"/>
      <c r="I58" s="395"/>
      <c r="J58" s="395"/>
      <c r="K58" s="395"/>
      <c r="L58" s="395"/>
      <c r="M58" s="1436"/>
      <c r="N58" s="44"/>
    </row>
    <row r="59" spans="2:19" ht="12" customHeight="1" x14ac:dyDescent="0.2">
      <c r="B59" s="395"/>
      <c r="C59" s="395"/>
      <c r="D59" s="395"/>
      <c r="E59" s="395"/>
      <c r="F59" s="395"/>
      <c r="G59" s="395"/>
      <c r="H59" s="395"/>
      <c r="I59" s="395"/>
      <c r="J59" s="395"/>
      <c r="K59" s="395"/>
      <c r="L59" s="395"/>
      <c r="M59" s="1436"/>
      <c r="N59" s="44"/>
    </row>
    <row r="60" spans="2:19" x14ac:dyDescent="0.2">
      <c r="B60" s="395"/>
      <c r="C60" s="395"/>
      <c r="D60" s="395"/>
      <c r="E60" s="395"/>
      <c r="F60" s="395"/>
      <c r="G60" s="454"/>
      <c r="H60" s="395"/>
      <c r="I60" s="395"/>
      <c r="J60" s="395"/>
      <c r="K60" s="395"/>
      <c r="L60" s="395"/>
      <c r="M60" s="1436"/>
      <c r="N60" s="44"/>
    </row>
    <row r="61" spans="2:19" x14ac:dyDescent="0.2">
      <c r="B61" s="44"/>
      <c r="C61" s="44"/>
      <c r="D61" s="44"/>
      <c r="E61" s="44"/>
      <c r="G61" s="44"/>
      <c r="H61" s="44"/>
      <c r="I61" s="44"/>
      <c r="J61" s="44"/>
      <c r="K61" s="44"/>
      <c r="L61" s="44"/>
      <c r="N61" s="44"/>
    </row>
    <row r="62" spans="2:19" x14ac:dyDescent="0.2">
      <c r="B62" s="44"/>
      <c r="C62" s="44"/>
      <c r="D62" s="44"/>
      <c r="E62" s="44"/>
      <c r="G62" s="44"/>
      <c r="H62" s="44"/>
      <c r="I62" s="44"/>
      <c r="J62" s="44"/>
      <c r="K62" s="44"/>
      <c r="L62" s="44"/>
      <c r="N62" s="44"/>
    </row>
    <row r="63" spans="2:19" x14ac:dyDescent="0.2">
      <c r="B63" s="44"/>
      <c r="C63" s="44"/>
      <c r="D63" s="44"/>
      <c r="E63" s="44"/>
      <c r="G63" s="44"/>
      <c r="H63" s="44"/>
      <c r="I63" s="44"/>
      <c r="J63" s="44"/>
      <c r="K63" s="44"/>
      <c r="L63" s="44"/>
      <c r="N63" s="44"/>
    </row>
    <row r="64" spans="2:19" x14ac:dyDescent="0.2">
      <c r="B64" s="44"/>
      <c r="C64" s="44"/>
      <c r="D64" s="44"/>
      <c r="E64" s="44"/>
      <c r="G64" s="44"/>
      <c r="H64" s="44"/>
      <c r="I64" s="44"/>
      <c r="J64" s="44"/>
      <c r="K64" s="44"/>
      <c r="L64" s="44"/>
      <c r="N64" s="44"/>
    </row>
    <row r="65" spans="2:14" x14ac:dyDescent="0.2">
      <c r="B65" s="44"/>
      <c r="C65" s="44"/>
      <c r="D65" s="44"/>
      <c r="E65" s="44"/>
      <c r="G65" s="44"/>
      <c r="H65" s="44"/>
      <c r="I65" s="44"/>
      <c r="J65" s="44"/>
      <c r="K65" s="44"/>
      <c r="L65" s="44"/>
      <c r="N65" s="44"/>
    </row>
    <row r="66" spans="2:14" x14ac:dyDescent="0.2">
      <c r="B66" s="44"/>
      <c r="C66" s="44"/>
      <c r="D66" s="44"/>
      <c r="E66" s="44"/>
      <c r="G66" s="44"/>
      <c r="H66" s="44"/>
      <c r="I66" s="44"/>
      <c r="J66" s="44"/>
      <c r="K66" s="44"/>
      <c r="L66" s="44"/>
      <c r="N66" s="44"/>
    </row>
    <row r="67" spans="2:14" x14ac:dyDescent="0.2">
      <c r="B67" s="44"/>
      <c r="C67" s="44"/>
      <c r="D67" s="44"/>
      <c r="E67" s="44"/>
      <c r="G67" s="44"/>
      <c r="H67" s="44"/>
      <c r="I67" s="44"/>
      <c r="J67" s="44"/>
      <c r="K67" s="44"/>
      <c r="L67" s="44"/>
      <c r="N67" s="44"/>
    </row>
    <row r="68" spans="2:14" x14ac:dyDescent="0.2">
      <c r="B68" s="44"/>
      <c r="C68" s="44"/>
      <c r="D68" s="44"/>
      <c r="E68" s="44"/>
      <c r="G68" s="44"/>
      <c r="H68" s="44"/>
      <c r="I68" s="44"/>
      <c r="J68" s="44"/>
      <c r="K68" s="44"/>
      <c r="L68" s="44"/>
      <c r="N68" s="44"/>
    </row>
    <row r="69" spans="2:14" x14ac:dyDescent="0.2">
      <c r="B69" s="44"/>
      <c r="C69" s="44"/>
      <c r="D69" s="44"/>
      <c r="E69" s="44"/>
      <c r="G69" s="44"/>
      <c r="H69" s="44"/>
      <c r="I69" s="44"/>
      <c r="J69" s="44"/>
      <c r="K69" s="44"/>
      <c r="L69" s="44"/>
      <c r="N69" s="44"/>
    </row>
    <row r="70" spans="2:14" x14ac:dyDescent="0.2">
      <c r="B70" s="44"/>
      <c r="C70" s="44"/>
      <c r="D70" s="44"/>
      <c r="E70" s="44"/>
      <c r="G70" s="44"/>
      <c r="H70" s="44"/>
      <c r="I70" s="44"/>
      <c r="J70" s="44"/>
      <c r="K70" s="44"/>
      <c r="L70" s="44"/>
      <c r="N70" s="44"/>
    </row>
    <row r="71" spans="2:14" x14ac:dyDescent="0.2">
      <c r="B71" s="44"/>
      <c r="C71" s="44"/>
      <c r="D71" s="44"/>
      <c r="E71" s="44"/>
      <c r="G71" s="44"/>
      <c r="H71" s="44"/>
      <c r="I71" s="44"/>
      <c r="J71" s="44"/>
      <c r="K71" s="44"/>
      <c r="L71" s="44"/>
      <c r="N71" s="44"/>
    </row>
    <row r="72" spans="2:14" x14ac:dyDescent="0.2">
      <c r="B72" s="44"/>
      <c r="C72" s="44"/>
      <c r="D72" s="44"/>
      <c r="E72" s="44"/>
      <c r="G72" s="44"/>
      <c r="H72" s="44"/>
      <c r="I72" s="44"/>
      <c r="J72" s="44"/>
      <c r="K72" s="44"/>
      <c r="L72" s="44"/>
      <c r="N72" s="44"/>
    </row>
    <row r="73" spans="2:14" x14ac:dyDescent="0.2">
      <c r="B73" s="44"/>
      <c r="C73" s="44"/>
      <c r="D73" s="44"/>
      <c r="E73" s="44"/>
      <c r="G73" s="44"/>
      <c r="H73" s="44"/>
      <c r="I73" s="44"/>
      <c r="J73" s="44"/>
      <c r="K73" s="44"/>
      <c r="L73" s="44"/>
      <c r="N73" s="44"/>
    </row>
    <row r="74" spans="2:14" x14ac:dyDescent="0.2">
      <c r="B74" s="44"/>
      <c r="C74" s="44"/>
      <c r="D74" s="44"/>
      <c r="E74" s="44"/>
      <c r="G74" s="44"/>
      <c r="H74" s="44"/>
      <c r="I74" s="44"/>
      <c r="J74" s="44"/>
      <c r="K74" s="44"/>
      <c r="L74" s="44"/>
      <c r="N74" s="44"/>
    </row>
    <row r="75" spans="2:14" x14ac:dyDescent="0.2">
      <c r="B75" s="44"/>
      <c r="C75" s="44"/>
      <c r="D75" s="44"/>
      <c r="E75" s="44"/>
      <c r="G75" s="44"/>
      <c r="H75" s="44"/>
      <c r="I75" s="44"/>
      <c r="J75" s="44"/>
      <c r="K75" s="44"/>
      <c r="L75" s="44"/>
      <c r="N75" s="44"/>
    </row>
    <row r="76" spans="2:14" x14ac:dyDescent="0.2">
      <c r="B76" s="44"/>
      <c r="C76" s="44"/>
      <c r="D76" s="44"/>
      <c r="E76" s="44"/>
      <c r="G76" s="44"/>
      <c r="H76" s="44"/>
      <c r="I76" s="44"/>
      <c r="J76" s="44"/>
      <c r="K76" s="44"/>
      <c r="L76" s="44"/>
      <c r="N76" s="44"/>
    </row>
    <row r="77" spans="2:14" x14ac:dyDescent="0.2">
      <c r="B77" s="44"/>
      <c r="C77" s="44"/>
      <c r="D77" s="44"/>
      <c r="E77" s="44"/>
      <c r="G77" s="44"/>
      <c r="H77" s="44"/>
      <c r="I77" s="44"/>
      <c r="J77" s="44"/>
      <c r="K77" s="44"/>
      <c r="L77" s="44"/>
      <c r="N77" s="44"/>
    </row>
    <row r="78" spans="2:14" x14ac:dyDescent="0.2">
      <c r="B78" s="44"/>
      <c r="C78" s="44"/>
      <c r="D78" s="44"/>
      <c r="E78" s="44"/>
      <c r="G78" s="44"/>
      <c r="H78" s="44"/>
      <c r="I78" s="44"/>
      <c r="J78" s="44"/>
      <c r="K78" s="44"/>
      <c r="L78" s="44"/>
      <c r="N78" s="44"/>
    </row>
    <row r="79" spans="2:14" x14ac:dyDescent="0.2">
      <c r="B79" s="44"/>
      <c r="C79" s="44"/>
      <c r="D79" s="44"/>
      <c r="E79" s="44"/>
      <c r="G79" s="44"/>
      <c r="H79" s="44"/>
      <c r="I79" s="44"/>
      <c r="J79" s="44"/>
      <c r="K79" s="44"/>
      <c r="L79" s="44"/>
      <c r="N79" s="44"/>
    </row>
    <row r="80" spans="2:14" x14ac:dyDescent="0.2">
      <c r="B80" s="44"/>
      <c r="C80" s="44"/>
      <c r="D80" s="44"/>
      <c r="E80" s="44"/>
      <c r="G80" s="44"/>
      <c r="H80" s="44"/>
      <c r="I80" s="44"/>
      <c r="J80" s="44"/>
      <c r="K80" s="44"/>
      <c r="L80" s="44"/>
      <c r="N80" s="44"/>
    </row>
    <row r="81" spans="2:14" x14ac:dyDescent="0.2">
      <c r="B81" s="44"/>
      <c r="C81" s="44"/>
      <c r="D81" s="44"/>
      <c r="E81" s="44"/>
      <c r="G81" s="44"/>
      <c r="H81" s="44"/>
      <c r="I81" s="44"/>
      <c r="J81" s="44"/>
      <c r="K81" s="44"/>
      <c r="L81" s="44"/>
      <c r="N81" s="44"/>
    </row>
    <row r="82" spans="2:14" x14ac:dyDescent="0.2">
      <c r="B82" s="44"/>
      <c r="C82" s="44"/>
      <c r="D82" s="44"/>
      <c r="E82" s="44"/>
      <c r="G82" s="44"/>
      <c r="H82" s="44"/>
      <c r="I82" s="44"/>
      <c r="J82" s="44"/>
      <c r="K82" s="44"/>
      <c r="L82" s="44"/>
      <c r="N82" s="44"/>
    </row>
    <row r="83" spans="2:14" x14ac:dyDescent="0.2">
      <c r="B83" s="44"/>
      <c r="C83" s="44"/>
      <c r="D83" s="44"/>
      <c r="E83" s="44"/>
      <c r="G83" s="44"/>
      <c r="H83" s="44"/>
      <c r="I83" s="44"/>
      <c r="J83" s="44"/>
      <c r="K83" s="44"/>
      <c r="L83" s="44"/>
      <c r="N83" s="44"/>
    </row>
    <row r="84" spans="2:14" x14ac:dyDescent="0.2">
      <c r="B84" s="44"/>
      <c r="C84" s="44"/>
      <c r="D84" s="44"/>
      <c r="E84" s="44"/>
      <c r="G84" s="44"/>
      <c r="H84" s="44"/>
      <c r="I84" s="44"/>
      <c r="J84" s="44"/>
      <c r="K84" s="44"/>
      <c r="L84" s="44"/>
      <c r="N84" s="44"/>
    </row>
    <row r="85" spans="2:14" x14ac:dyDescent="0.2">
      <c r="D85" s="44"/>
      <c r="E85" s="44"/>
      <c r="G85" s="44"/>
      <c r="H85" s="44"/>
      <c r="I85" s="44"/>
      <c r="J85" s="44"/>
      <c r="K85" s="44"/>
      <c r="L85" s="44"/>
      <c r="N85" s="44"/>
    </row>
  </sheetData>
  <sheetProtection password="EE8D" sheet="1" objects="1" scenarios="1"/>
  <mergeCells count="19">
    <mergeCell ref="E42:F42"/>
    <mergeCell ref="E43:F43"/>
    <mergeCell ref="B50:G53"/>
    <mergeCell ref="I29:L32"/>
    <mergeCell ref="I34:L36"/>
    <mergeCell ref="I38:L38"/>
    <mergeCell ref="I40:L45"/>
    <mergeCell ref="I47:L47"/>
    <mergeCell ref="I48:L49"/>
    <mergeCell ref="E40:F40"/>
    <mergeCell ref="I50:L51"/>
    <mergeCell ref="I27:L27"/>
    <mergeCell ref="I24:L24"/>
    <mergeCell ref="I21:L22"/>
    <mergeCell ref="I7:L12"/>
    <mergeCell ref="E41:F41"/>
    <mergeCell ref="I20:L20"/>
    <mergeCell ref="I28:L28"/>
    <mergeCell ref="I26:L26"/>
  </mergeCells>
  <phoneticPr fontId="10" type="noConversion"/>
  <pageMargins left="0.55338541666666663" right="0.43307086614173201" top="0.511811023622047" bottom="0.511811023622047" header="0.511811023622047" footer="0.511811023622047"/>
  <pageSetup fitToWidth="0" fitToHeight="0" orientation="portrait" useFirstPageNumber="1" r:id="rId1"/>
  <headerFooter alignWithMargins="0">
    <oddFooter>Page &amp;P</oddFooter>
  </headerFooter>
  <ignoredErrors>
    <ignoredError sqref="G20 G26:G29 G33:G34 G31 G39 G43" evalError="1"/>
    <ignoredError sqref="G30 G41:G42 G45:G46" evalError="1"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showGridLines="0" showRowColHeaders="0" showRuler="0" view="pageLayout" zoomScale="160" zoomScaleNormal="100" zoomScalePageLayoutView="160" workbookViewId="0">
      <selection activeCell="G38" sqref="G38"/>
    </sheetView>
  </sheetViews>
  <sheetFormatPr defaultRowHeight="12.75" x14ac:dyDescent="0.2"/>
  <cols>
    <col min="1" max="1" width="0.28515625" style="94" customWidth="1"/>
    <col min="2" max="2" width="14.28515625" customWidth="1"/>
    <col min="3" max="4" width="6.5703125" customWidth="1"/>
    <col min="5" max="5" width="8.42578125" customWidth="1"/>
    <col min="6" max="6" width="4" style="44" customWidth="1"/>
    <col min="7" max="7" width="8.42578125" customWidth="1"/>
    <col min="8" max="8" width="2.5703125" customWidth="1"/>
    <col min="9" max="10" width="11.7109375" customWidth="1"/>
    <col min="11" max="11" width="10.42578125" customWidth="1"/>
    <col min="12" max="12" width="11.140625" customWidth="1"/>
    <col min="13" max="13" width="0.42578125" customWidth="1"/>
  </cols>
  <sheetData>
    <row r="1" spans="1:21" ht="18" customHeight="1" x14ac:dyDescent="0.25">
      <c r="B1" s="1066" t="s">
        <v>276</v>
      </c>
      <c r="C1" s="944" t="s">
        <v>68</v>
      </c>
      <c r="E1" s="576"/>
      <c r="F1" s="576"/>
      <c r="G1" s="114"/>
      <c r="H1" s="114"/>
      <c r="I1" s="576"/>
      <c r="K1" s="395"/>
      <c r="L1" s="114"/>
    </row>
    <row r="2" spans="1:21" x14ac:dyDescent="0.2">
      <c r="D2" s="943"/>
      <c r="E2" s="576"/>
      <c r="F2" s="576"/>
      <c r="H2" s="114"/>
      <c r="I2" s="949"/>
      <c r="J2" s="949"/>
      <c r="K2" s="949"/>
      <c r="L2" s="949"/>
    </row>
    <row r="3" spans="1:21" ht="15" customHeight="1" x14ac:dyDescent="0.25">
      <c r="D3" s="941" t="s">
        <v>274</v>
      </c>
      <c r="E3" s="946"/>
      <c r="F3" s="946"/>
      <c r="G3" s="947"/>
      <c r="H3" s="947"/>
      <c r="J3" s="942" t="s">
        <v>275</v>
      </c>
      <c r="K3" s="949"/>
      <c r="L3" s="105"/>
    </row>
    <row r="4" spans="1:21" ht="12" customHeight="1" x14ac:dyDescent="0.2">
      <c r="B4" s="950"/>
      <c r="C4" s="951"/>
      <c r="D4" s="951"/>
      <c r="E4" s="950"/>
      <c r="F4" s="950"/>
      <c r="G4" s="952" t="s">
        <v>277</v>
      </c>
      <c r="H4" s="947"/>
    </row>
    <row r="5" spans="1:21" ht="12" customHeight="1" thickBot="1" x14ac:dyDescent="0.25">
      <c r="B5" s="953" t="s">
        <v>51</v>
      </c>
      <c r="C5" s="954"/>
      <c r="D5" s="955" t="s">
        <v>279</v>
      </c>
      <c r="E5" s="954" t="s">
        <v>223</v>
      </c>
      <c r="F5" s="956" t="s">
        <v>87</v>
      </c>
      <c r="G5" s="954" t="s">
        <v>223</v>
      </c>
      <c r="H5" s="105"/>
    </row>
    <row r="6" spans="1:21" ht="12.75" customHeight="1" thickTop="1" x14ac:dyDescent="0.2">
      <c r="B6" s="957" t="s">
        <v>129</v>
      </c>
      <c r="C6" s="958"/>
      <c r="D6" s="959"/>
      <c r="E6" s="1067">
        <f>'Seed Rates &amp; Cost (I)'!E6*'Seed Rates &amp; Cost (I)'!H6</f>
        <v>36</v>
      </c>
      <c r="F6" s="1068"/>
      <c r="G6" s="962">
        <f>'Seed Rates &amp; Cost (I)'!F6*'Seed Rates &amp; Cost (I)'!I6</f>
        <v>0</v>
      </c>
      <c r="H6" s="105"/>
      <c r="I6" s="948" t="s">
        <v>53</v>
      </c>
    </row>
    <row r="7" spans="1:21" ht="12.75" customHeight="1" x14ac:dyDescent="0.2">
      <c r="B7" s="963" t="s">
        <v>170</v>
      </c>
      <c r="C7" s="964"/>
      <c r="D7" s="964"/>
      <c r="E7" s="965">
        <f>'Seed Treat &amp; Herbicide (III)'!D5</f>
        <v>10.039999999999999</v>
      </c>
      <c r="F7" s="966"/>
      <c r="G7" s="85">
        <f>'Seed Treat &amp; Herbicide (III)'!F5</f>
        <v>0</v>
      </c>
      <c r="H7" s="105"/>
      <c r="I7" s="1600" t="s">
        <v>667</v>
      </c>
      <c r="J7" s="1600"/>
      <c r="K7" s="1600"/>
      <c r="L7" s="1600"/>
    </row>
    <row r="8" spans="1:21" ht="12.75" customHeight="1" x14ac:dyDescent="0.2">
      <c r="B8" s="963" t="s">
        <v>120</v>
      </c>
      <c r="C8" s="964"/>
      <c r="D8" s="964"/>
      <c r="E8" s="965">
        <f>'Fertilizer (II)'!C35</f>
        <v>1</v>
      </c>
      <c r="F8" s="966"/>
      <c r="G8" s="86">
        <f>'Fertilizer (II)'!H35</f>
        <v>0</v>
      </c>
      <c r="H8" s="105"/>
      <c r="I8" s="1600"/>
      <c r="J8" s="1600"/>
      <c r="K8" s="1600"/>
      <c r="L8" s="1600"/>
    </row>
    <row r="9" spans="1:21" ht="12.75" customHeight="1" x14ac:dyDescent="0.2">
      <c r="B9" s="963" t="s">
        <v>578</v>
      </c>
      <c r="C9" s="964">
        <f>'Fertilizer (II)'!C6</f>
        <v>165</v>
      </c>
      <c r="D9" s="964" t="s">
        <v>92</v>
      </c>
      <c r="E9" s="965">
        <f>C9*'Fertilizer (II)'!D29</f>
        <v>89.511165469896625</v>
      </c>
      <c r="F9" s="998">
        <f>'Fertilizer (II)'!H6</f>
        <v>0</v>
      </c>
      <c r="G9" s="86">
        <f>F9*'Fertilizer (II)'!I29</f>
        <v>0</v>
      </c>
      <c r="H9" s="105"/>
      <c r="I9" s="1600"/>
      <c r="J9" s="1600"/>
      <c r="K9" s="1600"/>
      <c r="L9" s="1600"/>
    </row>
    <row r="10" spans="1:21" s="76" customFormat="1" ht="12.75" customHeight="1" x14ac:dyDescent="0.2">
      <c r="A10" s="94"/>
      <c r="B10" s="983" t="s">
        <v>499</v>
      </c>
      <c r="C10" s="964">
        <f>'Fertilizer (II)'!D6</f>
        <v>0</v>
      </c>
      <c r="D10" s="964" t="s">
        <v>92</v>
      </c>
      <c r="E10" s="965">
        <f>C10*'Fertilizer (II)'!I32</f>
        <v>0</v>
      </c>
      <c r="F10" s="998">
        <f>'Fertilizer (II)'!I6</f>
        <v>0</v>
      </c>
      <c r="G10" s="86">
        <f>F10*'Fertilizer (II)'!I32</f>
        <v>0</v>
      </c>
      <c r="H10" s="105"/>
      <c r="I10" s="1600"/>
      <c r="J10" s="1600"/>
      <c r="K10" s="1600"/>
      <c r="L10" s="1600"/>
    </row>
    <row r="11" spans="1:21" ht="12.75" customHeight="1" x14ac:dyDescent="0.2">
      <c r="B11" s="983" t="s">
        <v>312</v>
      </c>
      <c r="C11" s="964">
        <f>'Fertilizer (II)'!E6</f>
        <v>40</v>
      </c>
      <c r="D11" s="964" t="s">
        <v>92</v>
      </c>
      <c r="E11" s="965">
        <f>C11*'Fertilizer (II)'!D30</f>
        <v>26.581344955052838</v>
      </c>
      <c r="F11" s="998">
        <f>'Fertilizer (II)'!J6</f>
        <v>0</v>
      </c>
      <c r="G11" s="86">
        <f>F11*'Fertilizer (II)'!I30</f>
        <v>0</v>
      </c>
      <c r="H11" s="105"/>
    </row>
    <row r="12" spans="1:21" ht="12.75" customHeight="1" thickBot="1" x14ac:dyDescent="0.25">
      <c r="B12" s="983" t="s">
        <v>313</v>
      </c>
      <c r="C12" s="964">
        <f>'Fertilizer (II)'!F6</f>
        <v>0</v>
      </c>
      <c r="D12" s="964" t="s">
        <v>92</v>
      </c>
      <c r="E12" s="965">
        <f>C12*'Fertilizer (II)'!D31</f>
        <v>0</v>
      </c>
      <c r="F12" s="998">
        <f>'Fertilizer (II)'!K6</f>
        <v>0</v>
      </c>
      <c r="G12" s="86">
        <f>F12*'Fertilizer (II)'!I31</f>
        <v>0</v>
      </c>
      <c r="H12" s="105"/>
      <c r="I12" s="948" t="s">
        <v>54</v>
      </c>
      <c r="M12" s="44"/>
      <c r="N12" s="44"/>
      <c r="O12" s="44"/>
      <c r="P12" s="44"/>
      <c r="Q12" s="44"/>
      <c r="R12" s="44"/>
      <c r="S12" s="44"/>
      <c r="T12" s="44"/>
      <c r="U12" s="44"/>
    </row>
    <row r="13" spans="1:21" ht="12.75" customHeight="1" thickTop="1" x14ac:dyDescent="0.2">
      <c r="B13" s="963" t="s">
        <v>131</v>
      </c>
      <c r="C13" s="964"/>
      <c r="D13" s="964"/>
      <c r="E13" s="965">
        <f>'Seed Treat &amp; Herbicide (III)'!D33+'Seed Treat &amp; Herbicide (III)'!D28</f>
        <v>34.83</v>
      </c>
      <c r="F13" s="966"/>
      <c r="G13" s="86">
        <f>'Seed Treat &amp; Herbicide (III)'!F33+'Seed Treat &amp; Herbicide (III)'!F28</f>
        <v>0</v>
      </c>
      <c r="H13" s="105"/>
      <c r="I13" s="986" t="s">
        <v>282</v>
      </c>
      <c r="J13" s="987"/>
      <c r="K13" s="30">
        <v>250</v>
      </c>
      <c r="L13" s="988" t="s">
        <v>283</v>
      </c>
      <c r="M13" s="44"/>
      <c r="N13" s="44"/>
      <c r="O13" s="44"/>
      <c r="P13" s="44"/>
      <c r="Q13" s="44"/>
      <c r="R13" s="44"/>
      <c r="S13" s="44"/>
      <c r="T13" s="44"/>
      <c r="U13" s="44"/>
    </row>
    <row r="14" spans="1:21" ht="12.75" customHeight="1" x14ac:dyDescent="0.2">
      <c r="B14" s="963" t="s">
        <v>216</v>
      </c>
      <c r="C14" s="964"/>
      <c r="D14" s="964"/>
      <c r="E14" s="965">
        <f>'Insecticide &amp; Fungicide (IV)'!D6</f>
        <v>0</v>
      </c>
      <c r="F14" s="966"/>
      <c r="G14" s="85">
        <f>'Insecticide &amp; Fungicide (IV)'!F6</f>
        <v>0</v>
      </c>
      <c r="H14" s="105"/>
      <c r="I14" s="990" t="s">
        <v>285</v>
      </c>
      <c r="J14" s="991"/>
      <c r="K14" s="22">
        <f>'Seed Rates &amp; Cost (I)'!D6</f>
        <v>45</v>
      </c>
      <c r="L14" s="992" t="s">
        <v>86</v>
      </c>
      <c r="M14" s="44"/>
      <c r="N14" s="44"/>
      <c r="O14" s="44"/>
      <c r="P14" s="44"/>
      <c r="Q14" s="44"/>
      <c r="R14" s="44"/>
      <c r="S14" s="44"/>
      <c r="T14" s="44"/>
      <c r="U14" s="44"/>
    </row>
    <row r="15" spans="1:21" ht="12.75" customHeight="1" thickBot="1" x14ac:dyDescent="0.25">
      <c r="B15" s="963" t="s">
        <v>157</v>
      </c>
      <c r="C15" s="964"/>
      <c r="D15" s="964"/>
      <c r="E15" s="965">
        <f>'Insecticide &amp; Fungicide (IV)'!D30</f>
        <v>18.03</v>
      </c>
      <c r="F15" s="966"/>
      <c r="G15" s="85">
        <f>'Insecticide &amp; Fungicide (IV)'!F30</f>
        <v>0</v>
      </c>
      <c r="H15" s="105"/>
      <c r="I15" s="993" t="s">
        <v>83</v>
      </c>
      <c r="J15" s="994"/>
      <c r="K15" s="23">
        <f>'Seed Rates &amp; Cost (I)'!E6</f>
        <v>120</v>
      </c>
      <c r="L15" s="995" t="s">
        <v>286</v>
      </c>
      <c r="M15" s="44"/>
      <c r="N15" s="44"/>
      <c r="O15" s="44"/>
      <c r="P15" s="44"/>
      <c r="Q15" s="44"/>
      <c r="R15" s="44"/>
      <c r="S15" s="44"/>
      <c r="T15" s="44"/>
      <c r="U15" s="44"/>
    </row>
    <row r="16" spans="1:21" ht="12.75" customHeight="1" thickTop="1" x14ac:dyDescent="0.2">
      <c r="B16" s="963" t="s">
        <v>287</v>
      </c>
      <c r="C16" s="964"/>
      <c r="D16" s="964"/>
      <c r="E16" s="965">
        <f>'Fuel and Repair(VI)'!C6</f>
        <v>16.422000000000001</v>
      </c>
      <c r="F16" s="966"/>
      <c r="G16" s="997">
        <f>'Fuel and Repair(VI)'!D6</f>
        <v>0</v>
      </c>
      <c r="H16" s="105"/>
      <c r="I16" s="996" t="s">
        <v>280</v>
      </c>
      <c r="M16" s="44"/>
      <c r="N16" s="44"/>
      <c r="O16" s="44"/>
      <c r="P16" s="44"/>
      <c r="Q16" s="44"/>
      <c r="R16" s="44"/>
      <c r="S16" s="44"/>
      <c r="T16" s="44"/>
      <c r="U16" s="44"/>
    </row>
    <row r="17" spans="2:21" ht="12.75" customHeight="1" x14ac:dyDescent="0.2">
      <c r="B17" s="963" t="s">
        <v>288</v>
      </c>
      <c r="C17" s="964"/>
      <c r="D17" s="964"/>
      <c r="E17" s="965">
        <f>'Fuel and Repair(VI)'!F6</f>
        <v>6.22</v>
      </c>
      <c r="F17" s="966"/>
      <c r="G17" s="86">
        <f>'Fuel and Repair(VI)'!G6</f>
        <v>0</v>
      </c>
      <c r="H17" s="105"/>
      <c r="I17" s="948" t="s">
        <v>55</v>
      </c>
      <c r="M17" s="44"/>
      <c r="N17" s="44"/>
      <c r="O17" s="44"/>
      <c r="P17" s="44"/>
      <c r="Q17" s="44"/>
      <c r="R17" s="44"/>
      <c r="S17" s="44"/>
      <c r="T17" s="44"/>
      <c r="U17" s="44"/>
    </row>
    <row r="18" spans="2:21" ht="12.75" customHeight="1" x14ac:dyDescent="0.2">
      <c r="B18" s="963" t="s">
        <v>289</v>
      </c>
      <c r="C18" s="964"/>
      <c r="D18" s="964"/>
      <c r="E18" s="965">
        <f>'Other &amp; Custom (XI)'!E26</f>
        <v>0</v>
      </c>
      <c r="F18" s="966"/>
      <c r="G18" s="86">
        <f>'Other &amp; Custom (XI)'!F26</f>
        <v>0</v>
      </c>
      <c r="H18" s="105"/>
      <c r="I18" s="1603" t="s">
        <v>661</v>
      </c>
      <c r="J18" s="1603"/>
      <c r="K18" s="1603"/>
      <c r="L18" s="1603"/>
      <c r="M18" s="44"/>
      <c r="N18" s="44"/>
      <c r="O18" s="44"/>
      <c r="P18" s="44"/>
      <c r="Q18" s="44"/>
      <c r="R18" s="44"/>
      <c r="S18" s="44"/>
      <c r="T18" s="44"/>
      <c r="U18" s="44"/>
    </row>
    <row r="19" spans="2:21" ht="12.75" customHeight="1" x14ac:dyDescent="0.2">
      <c r="B19" s="963" t="s">
        <v>167</v>
      </c>
      <c r="C19" s="1528">
        <f>'Irrigation (IX)'!C6</f>
        <v>3.5</v>
      </c>
      <c r="D19" s="964" t="s">
        <v>290</v>
      </c>
      <c r="E19" s="965">
        <f>'Irrigation (IX)'!C31*(C19/10)</f>
        <v>7</v>
      </c>
      <c r="F19" s="998">
        <f>'Irrigation (IX)'!E6</f>
        <v>0</v>
      </c>
      <c r="G19" s="86">
        <f>'Irrigation (IX)'!E31*(F19/10)</f>
        <v>0</v>
      </c>
      <c r="H19" s="105"/>
      <c r="I19" s="1603"/>
      <c r="J19" s="1603"/>
      <c r="K19" s="1603"/>
      <c r="L19" s="1603"/>
      <c r="M19" s="44"/>
      <c r="N19" s="44"/>
      <c r="O19" s="44"/>
      <c r="P19" s="44"/>
      <c r="Q19" s="44"/>
      <c r="R19" s="44"/>
      <c r="S19" s="44"/>
      <c r="T19" s="44"/>
      <c r="U19" s="44"/>
    </row>
    <row r="20" spans="2:21" ht="12.75" customHeight="1" x14ac:dyDescent="0.2">
      <c r="B20" s="963" t="s">
        <v>291</v>
      </c>
      <c r="C20" s="964"/>
      <c r="D20" s="964"/>
      <c r="E20" s="965">
        <f>'Irrigation (IX)'!C36</f>
        <v>11.278195488721805</v>
      </c>
      <c r="F20" s="1069"/>
      <c r="G20" s="109" t="e">
        <f>'Irrigation (IX)'!E36</f>
        <v>#DIV/0!</v>
      </c>
      <c r="H20" s="105"/>
      <c r="I20" s="1603"/>
      <c r="J20" s="1603"/>
      <c r="K20" s="1603"/>
      <c r="L20" s="1603"/>
      <c r="M20" s="44"/>
      <c r="N20" s="44"/>
      <c r="O20" s="44"/>
      <c r="P20" s="44"/>
      <c r="Q20" s="44"/>
      <c r="R20" s="44"/>
      <c r="S20" s="44"/>
      <c r="T20" s="44"/>
      <c r="U20" s="44"/>
    </row>
    <row r="21" spans="2:21" ht="12.75" customHeight="1" x14ac:dyDescent="0.2">
      <c r="B21" s="963" t="s">
        <v>327</v>
      </c>
      <c r="C21" s="964"/>
      <c r="D21" s="964"/>
      <c r="E21" s="965">
        <f>'Irrigation (IX)'!C29+(C19/12*3.5)</f>
        <v>26.410833333333333</v>
      </c>
      <c r="F21" s="966"/>
      <c r="G21" s="117">
        <f>'Irrigation (IX)'!E29+(F19/12*3.5)</f>
        <v>0</v>
      </c>
      <c r="H21" s="105"/>
      <c r="I21" s="1603"/>
      <c r="J21" s="1603"/>
      <c r="K21" s="1603"/>
      <c r="L21" s="1603"/>
      <c r="M21" s="44"/>
      <c r="N21" s="44"/>
      <c r="O21" s="44"/>
      <c r="P21" s="44"/>
      <c r="Q21" s="44"/>
      <c r="R21" s="44"/>
      <c r="S21" s="44"/>
      <c r="T21" s="44"/>
      <c r="U21" s="44"/>
    </row>
    <row r="22" spans="2:21" ht="12.75" customHeight="1" x14ac:dyDescent="0.2">
      <c r="B22" s="963" t="s">
        <v>597</v>
      </c>
      <c r="C22" s="964">
        <f>'Crop Yields, Prices &amp; Insur (X)'!D6</f>
        <v>65.7</v>
      </c>
      <c r="D22" s="1000" t="s">
        <v>292</v>
      </c>
      <c r="E22" s="965">
        <f>'Crop Yields, Prices &amp; Insur (X)'!C33</f>
        <v>5.18</v>
      </c>
      <c r="F22" s="1001">
        <f>'Crop Yields, Prices &amp; Insur (X)'!D6</f>
        <v>65.7</v>
      </c>
      <c r="G22" s="86">
        <f>'Crop Yields, Prices &amp; Insur (X)'!D33</f>
        <v>0</v>
      </c>
      <c r="H22" s="105"/>
      <c r="I22" s="1603"/>
      <c r="J22" s="1603"/>
      <c r="K22" s="1603"/>
      <c r="L22" s="1603"/>
      <c r="M22" s="44"/>
      <c r="N22" s="44"/>
      <c r="O22" s="44"/>
      <c r="P22" s="44"/>
      <c r="Q22" s="44"/>
      <c r="R22" s="44"/>
      <c r="S22" s="44"/>
      <c r="T22" s="44"/>
      <c r="U22" s="44"/>
    </row>
    <row r="23" spans="2:21" ht="12.75" customHeight="1" x14ac:dyDescent="0.2">
      <c r="B23" s="963" t="s">
        <v>169</v>
      </c>
      <c r="C23" s="964"/>
      <c r="D23" s="1002"/>
      <c r="E23" s="965">
        <f>'Crop Yields, Prices &amp; Insur (X)'!H33</f>
        <v>7.8</v>
      </c>
      <c r="F23" s="966"/>
      <c r="G23" s="99">
        <f>'Crop Yields, Prices &amp; Insur (X)'!I33</f>
        <v>0</v>
      </c>
      <c r="H23" s="105"/>
      <c r="I23" s="1003" t="s">
        <v>329</v>
      </c>
      <c r="J23" s="395"/>
      <c r="K23" s="395"/>
      <c r="L23" s="395"/>
      <c r="M23" s="44"/>
      <c r="N23" s="44"/>
      <c r="O23" s="44"/>
      <c r="P23" s="44"/>
      <c r="Q23" s="44"/>
      <c r="R23" s="44"/>
      <c r="S23" s="44"/>
      <c r="T23" s="44"/>
      <c r="U23" s="44"/>
    </row>
    <row r="24" spans="2:21" ht="12.75" customHeight="1" x14ac:dyDescent="0.2">
      <c r="B24" s="963" t="s">
        <v>293</v>
      </c>
      <c r="C24" s="964">
        <f>'Overhead &amp; Labour (VIII)'!D30</f>
        <v>0</v>
      </c>
      <c r="D24" s="964" t="s">
        <v>294</v>
      </c>
      <c r="E24" s="965">
        <f>'Overhead &amp; Labour (VIII)'!E30</f>
        <v>0</v>
      </c>
      <c r="F24" s="998">
        <f>'Overhead &amp; Labour (VIII)'!F30</f>
        <v>0</v>
      </c>
      <c r="G24" s="106">
        <f>'Overhead &amp; Labour (VIII)'!G30</f>
        <v>0</v>
      </c>
      <c r="H24" s="107"/>
      <c r="I24" s="1598" t="s">
        <v>596</v>
      </c>
      <c r="J24" s="1617"/>
      <c r="K24" s="1617"/>
      <c r="L24" s="1617"/>
      <c r="M24" s="44"/>
      <c r="N24" s="44"/>
      <c r="O24" s="44"/>
      <c r="P24" s="44"/>
      <c r="Q24" s="44"/>
      <c r="R24" s="44"/>
      <c r="S24" s="44"/>
      <c r="T24" s="44"/>
      <c r="U24" s="44"/>
    </row>
    <row r="25" spans="2:21" ht="12.75" customHeight="1" x14ac:dyDescent="0.2">
      <c r="B25" s="963" t="s">
        <v>196</v>
      </c>
      <c r="C25" s="964"/>
      <c r="D25" s="964"/>
      <c r="E25" s="965">
        <f>'Other &amp; Custom (XI)'!E4</f>
        <v>0</v>
      </c>
      <c r="F25" s="966"/>
      <c r="G25" s="98">
        <f>'Other &amp; Custom (XI)'!F4</f>
        <v>0</v>
      </c>
      <c r="H25" s="105"/>
      <c r="I25" s="1004" t="s">
        <v>230</v>
      </c>
      <c r="M25" s="44"/>
      <c r="N25" s="44"/>
      <c r="O25" s="44"/>
      <c r="P25" s="44"/>
      <c r="Q25" s="44"/>
      <c r="R25" s="44"/>
      <c r="S25" s="44"/>
      <c r="T25" s="44"/>
      <c r="U25" s="44"/>
    </row>
    <row r="26" spans="2:21" ht="12.75" customHeight="1" x14ac:dyDescent="0.2">
      <c r="B26" s="963" t="s">
        <v>295</v>
      </c>
      <c r="C26" s="964"/>
      <c r="D26" s="964"/>
      <c r="E26" s="965">
        <f>'Overhead &amp; Labour (VIII)'!F23</f>
        <v>9.1999999999999993</v>
      </c>
      <c r="F26" s="966"/>
      <c r="G26" s="109" t="e">
        <f>'Overhead &amp; Labour (VIII)'!G23</f>
        <v>#DIV/0!</v>
      </c>
      <c r="H26" s="1070"/>
      <c r="I26" s="1597" t="s">
        <v>231</v>
      </c>
      <c r="J26" s="1597"/>
      <c r="K26" s="1597"/>
      <c r="L26" s="1597"/>
      <c r="M26" s="44"/>
      <c r="N26" s="44"/>
      <c r="O26" s="44"/>
      <c r="P26" s="44"/>
      <c r="Q26" s="44"/>
      <c r="R26" s="44"/>
      <c r="S26" s="44"/>
      <c r="T26" s="44"/>
      <c r="U26" s="44"/>
    </row>
    <row r="27" spans="2:21" ht="14.25" customHeight="1" thickBot="1" x14ac:dyDescent="0.25">
      <c r="B27" s="967" t="s">
        <v>14</v>
      </c>
      <c r="C27" s="1005">
        <f>'Equipment, Buildings, Land (V)'!E37</f>
        <v>4.2</v>
      </c>
      <c r="D27" s="968" t="s">
        <v>200</v>
      </c>
      <c r="E27" s="1006">
        <f>SUM(E6:E26)*(C27/100)*0.5</f>
        <v>6.4155743241870979</v>
      </c>
      <c r="F27" s="1007">
        <f>'Equipment, Buildings, Land (V)'!H37</f>
        <v>0</v>
      </c>
      <c r="G27" s="1071" t="e">
        <f>SUM(G6:G26)*(F27/100)*0.5</f>
        <v>#DIV/0!</v>
      </c>
      <c r="H27" s="105"/>
      <c r="I27" s="1597" t="s">
        <v>229</v>
      </c>
      <c r="J27" s="1597"/>
      <c r="K27" s="1597"/>
      <c r="L27" s="1597"/>
      <c r="M27" s="44"/>
      <c r="N27" s="44"/>
      <c r="O27" s="44"/>
      <c r="P27" s="44"/>
      <c r="Q27" s="44"/>
      <c r="R27" s="44"/>
      <c r="S27" s="44"/>
      <c r="T27" s="44"/>
      <c r="U27" s="44"/>
    </row>
    <row r="28" spans="2:21" ht="12.75" customHeight="1" thickBot="1" x14ac:dyDescent="0.25">
      <c r="B28" s="1008" t="s">
        <v>43</v>
      </c>
      <c r="C28" s="1009"/>
      <c r="D28" s="1010"/>
      <c r="E28" s="1011">
        <f>SUM(E6:E27)</f>
        <v>311.91911357119176</v>
      </c>
      <c r="F28" s="1012"/>
      <c r="G28" s="123" t="e">
        <f>SUM(G6:G27)</f>
        <v>#DIV/0!</v>
      </c>
      <c r="H28" s="105"/>
      <c r="I28" s="1610" t="s">
        <v>228</v>
      </c>
      <c r="J28" s="1610"/>
      <c r="K28" s="1610"/>
      <c r="L28" s="1610"/>
      <c r="M28" s="44"/>
      <c r="N28" s="44"/>
      <c r="O28" s="44"/>
      <c r="P28" s="44"/>
      <c r="Q28" s="44"/>
      <c r="R28" s="44"/>
      <c r="S28" s="44"/>
      <c r="T28" s="44"/>
      <c r="U28" s="44"/>
    </row>
    <row r="29" spans="2:21" ht="12.75" customHeight="1" x14ac:dyDescent="0.2">
      <c r="B29" s="1013" t="s">
        <v>298</v>
      </c>
      <c r="C29" s="1014"/>
      <c r="D29" s="980"/>
      <c r="E29" s="1015">
        <f>'Equipment, Buildings, Land (V)'!L33</f>
        <v>65.793115405604922</v>
      </c>
      <c r="F29" s="1016"/>
      <c r="G29" s="108" t="e">
        <f>'Equipment, Buildings, Land (V)'!M33</f>
        <v>#NUM!</v>
      </c>
      <c r="H29" s="1070"/>
      <c r="I29" s="1619" t="s">
        <v>311</v>
      </c>
      <c r="J29" s="1619"/>
      <c r="K29" s="1619"/>
      <c r="L29" s="1619"/>
      <c r="M29" s="44"/>
      <c r="N29" s="44"/>
      <c r="O29" s="44"/>
      <c r="P29" s="44"/>
      <c r="Q29" s="44"/>
      <c r="R29" s="44"/>
      <c r="S29" s="44"/>
      <c r="T29" s="44"/>
      <c r="U29" s="44"/>
    </row>
    <row r="30" spans="2:21" ht="12.75" customHeight="1" x14ac:dyDescent="0.2">
      <c r="B30" s="963" t="s">
        <v>299</v>
      </c>
      <c r="C30" s="1017"/>
      <c r="D30" s="1018"/>
      <c r="E30" s="1019">
        <f>'Irrigation (IX)'!C42</f>
        <v>28.026072536255075</v>
      </c>
      <c r="F30" s="1020"/>
      <c r="G30" s="109" t="e">
        <f>'Irrigation (IX)'!E42</f>
        <v>#NUM!</v>
      </c>
      <c r="H30" s="1070"/>
      <c r="I30" s="1619"/>
      <c r="J30" s="1619"/>
      <c r="K30" s="1619"/>
      <c r="L30" s="1619"/>
      <c r="M30" s="44"/>
      <c r="N30" s="44"/>
      <c r="O30" s="44"/>
      <c r="P30" s="44"/>
      <c r="Q30" s="44"/>
      <c r="R30" s="44"/>
      <c r="S30" s="44"/>
      <c r="T30" s="44"/>
      <c r="U30" s="44"/>
    </row>
    <row r="31" spans="2:21" ht="12.75" customHeight="1" x14ac:dyDescent="0.2">
      <c r="B31" s="1021" t="s">
        <v>300</v>
      </c>
      <c r="C31" s="964"/>
      <c r="D31" s="964"/>
      <c r="E31" s="1022">
        <f>D43</f>
        <v>0</v>
      </c>
      <c r="F31" s="1016"/>
      <c r="G31" s="109">
        <f>G43</f>
        <v>0</v>
      </c>
      <c r="H31" s="1070"/>
      <c r="I31" s="1619"/>
      <c r="J31" s="1619"/>
      <c r="K31" s="1619"/>
      <c r="L31" s="1619"/>
      <c r="M31" s="44"/>
      <c r="N31" s="44"/>
      <c r="O31" s="44"/>
      <c r="P31" s="44"/>
      <c r="Q31" s="44"/>
      <c r="R31" s="44"/>
      <c r="S31" s="44"/>
      <c r="T31" s="44"/>
      <c r="U31" s="44"/>
    </row>
    <row r="32" spans="2:21" ht="14.25" customHeight="1" thickBot="1" x14ac:dyDescent="0.25">
      <c r="B32" s="967" t="s">
        <v>301</v>
      </c>
      <c r="C32" s="1005"/>
      <c r="D32" s="968"/>
      <c r="E32" s="1023">
        <f>'Equipment, Buildings, Land (V)'!E36</f>
        <v>56.25</v>
      </c>
      <c r="F32" s="1016"/>
      <c r="G32" s="99">
        <f>'Equipment, Buildings, Land (V)'!H36</f>
        <v>0</v>
      </c>
      <c r="H32" s="105"/>
      <c r="I32" s="1619"/>
      <c r="J32" s="1619"/>
      <c r="K32" s="1619"/>
      <c r="L32" s="1619"/>
      <c r="M32" s="44"/>
      <c r="N32" s="44"/>
      <c r="O32" s="44"/>
      <c r="P32" s="44"/>
      <c r="Q32" s="44"/>
      <c r="R32" s="44"/>
      <c r="S32" s="44"/>
      <c r="T32" s="44"/>
      <c r="U32" s="44"/>
    </row>
    <row r="33" spans="2:21" ht="14.25" customHeight="1" thickBot="1" x14ac:dyDescent="0.25">
      <c r="B33" s="1008" t="s">
        <v>44</v>
      </c>
      <c r="C33" s="1009"/>
      <c r="D33" s="1009"/>
      <c r="E33" s="1011">
        <f>SUM(E29:E32)</f>
        <v>150.06918794185998</v>
      </c>
      <c r="F33" s="1012"/>
      <c r="G33" s="123" t="e">
        <f>SUM(G29:G32)</f>
        <v>#NUM!</v>
      </c>
      <c r="H33" s="105"/>
      <c r="I33" s="1024" t="s">
        <v>50</v>
      </c>
      <c r="M33" s="44"/>
      <c r="N33" s="44"/>
      <c r="O33" s="44"/>
      <c r="P33" s="44"/>
      <c r="Q33" s="44"/>
      <c r="R33" s="44"/>
      <c r="S33" s="44"/>
      <c r="T33" s="44"/>
      <c r="U33" s="44"/>
    </row>
    <row r="34" spans="2:21" ht="12.75" customHeight="1" thickBot="1" x14ac:dyDescent="0.25">
      <c r="B34" s="1008" t="s">
        <v>45</v>
      </c>
      <c r="C34" s="1009"/>
      <c r="D34" s="1009"/>
      <c r="E34" s="1011">
        <f>(E33+E28)</f>
        <v>461.98830151305174</v>
      </c>
      <c r="F34" s="1012"/>
      <c r="G34" s="1072" t="e">
        <f>G28+G33</f>
        <v>#DIV/0!</v>
      </c>
      <c r="H34" s="105"/>
      <c r="I34" s="1600" t="s">
        <v>662</v>
      </c>
      <c r="J34" s="1618"/>
      <c r="K34" s="1618"/>
      <c r="L34" s="1618"/>
      <c r="M34" s="44"/>
      <c r="N34" s="44"/>
      <c r="O34" s="44"/>
      <c r="P34" s="44"/>
      <c r="Q34" s="44"/>
      <c r="R34" s="44"/>
      <c r="S34" s="44"/>
      <c r="T34" s="44"/>
      <c r="U34" s="44"/>
    </row>
    <row r="35" spans="2:21" ht="12.75" customHeight="1" x14ac:dyDescent="0.2">
      <c r="B35" s="1026" t="s">
        <v>46</v>
      </c>
      <c r="C35" s="1027"/>
      <c r="D35" s="1027" t="s">
        <v>339</v>
      </c>
      <c r="E35" s="1027" t="s">
        <v>125</v>
      </c>
      <c r="F35" s="1028"/>
      <c r="G35" s="134" t="s">
        <v>125</v>
      </c>
      <c r="H35" s="105"/>
      <c r="I35" s="1618"/>
      <c r="J35" s="1618"/>
      <c r="K35" s="1618"/>
      <c r="L35" s="1618"/>
      <c r="M35" s="44"/>
      <c r="N35" s="44"/>
      <c r="O35" s="44"/>
      <c r="P35" s="44"/>
      <c r="Q35" s="44"/>
      <c r="R35" s="44"/>
      <c r="S35" s="44"/>
      <c r="T35" s="44"/>
      <c r="U35" s="44"/>
    </row>
    <row r="36" spans="2:21" ht="12.75" customHeight="1" x14ac:dyDescent="0.2">
      <c r="B36" s="963" t="s">
        <v>338</v>
      </c>
      <c r="C36" s="964"/>
      <c r="D36" s="964">
        <f>'Crop Yields, Prices &amp; Insur (X)'!E6</f>
        <v>80</v>
      </c>
      <c r="E36" s="964">
        <f>'Crop Yields, Prices &amp; Insur (X)'!F6</f>
        <v>90</v>
      </c>
      <c r="F36" s="1029"/>
      <c r="G36" s="100">
        <f>'Crop Yields, Prices &amp; Insur (X)'!G6</f>
        <v>0</v>
      </c>
      <c r="H36" s="105"/>
      <c r="I36" s="1618"/>
      <c r="J36" s="1618"/>
      <c r="K36" s="1618"/>
      <c r="L36" s="1618"/>
      <c r="M36" s="44"/>
      <c r="N36" s="44"/>
      <c r="O36" s="44"/>
      <c r="P36" s="44"/>
      <c r="Q36" s="44"/>
      <c r="R36" s="44"/>
      <c r="S36" s="44"/>
      <c r="T36" s="44"/>
      <c r="U36" s="44"/>
    </row>
    <row r="37" spans="2:21" ht="14.25" customHeight="1" thickBot="1" x14ac:dyDescent="0.25">
      <c r="B37" s="967" t="s">
        <v>401</v>
      </c>
      <c r="C37" s="1030"/>
      <c r="D37" s="456"/>
      <c r="E37" s="1031">
        <f>'Crop Yields, Prices &amp; Insur (X)'!H6</f>
        <v>7.25</v>
      </c>
      <c r="F37" s="1032"/>
      <c r="G37" s="101">
        <f>'Crop Yields, Prices &amp; Insur (X)'!I6</f>
        <v>0</v>
      </c>
      <c r="H37" s="105"/>
      <c r="I37" s="1618"/>
      <c r="J37" s="1618"/>
      <c r="K37" s="1618"/>
      <c r="L37" s="1618"/>
      <c r="M37" s="44"/>
      <c r="N37" s="44"/>
      <c r="O37" s="44"/>
      <c r="P37" s="44"/>
      <c r="Q37" s="44"/>
      <c r="R37" s="44"/>
      <c r="S37" s="44"/>
      <c r="T37" s="44"/>
      <c r="U37" s="44"/>
    </row>
    <row r="38" spans="2:21" ht="12.75" customHeight="1" thickBot="1" x14ac:dyDescent="0.25">
      <c r="B38" s="1008" t="s">
        <v>47</v>
      </c>
      <c r="C38" s="1035"/>
      <c r="D38" s="1035">
        <f>D36*E37</f>
        <v>580</v>
      </c>
      <c r="E38" s="1035">
        <f>(E36*E$37)</f>
        <v>652.5</v>
      </c>
      <c r="F38" s="1037"/>
      <c r="G38" s="1561">
        <f>(G36*G$37)</f>
        <v>0</v>
      </c>
      <c r="H38" s="105"/>
      <c r="I38" s="1618"/>
      <c r="J38" s="1618"/>
      <c r="K38" s="1618"/>
      <c r="L38" s="1618"/>
      <c r="M38" s="44"/>
      <c r="N38" s="44"/>
      <c r="O38" s="44"/>
      <c r="P38" s="44"/>
      <c r="Q38" s="44"/>
      <c r="R38" s="44"/>
      <c r="S38" s="44"/>
      <c r="T38" s="44"/>
      <c r="U38" s="44"/>
    </row>
    <row r="39" spans="2:21" ht="12" customHeight="1" thickBot="1" x14ac:dyDescent="0.25">
      <c r="B39" s="1008" t="s">
        <v>48</v>
      </c>
      <c r="C39" s="1035"/>
      <c r="D39" s="1035">
        <f>D38-E34</f>
        <v>118.01169848694826</v>
      </c>
      <c r="E39" s="1035">
        <f>(E38-E34)</f>
        <v>190.51169848694826</v>
      </c>
      <c r="F39" s="1038"/>
      <c r="G39" s="120" t="e">
        <f>G38-G34</f>
        <v>#DIV/0!</v>
      </c>
      <c r="H39" s="105"/>
      <c r="I39" s="1024" t="s">
        <v>56</v>
      </c>
      <c r="J39" s="1073"/>
      <c r="K39" s="1073"/>
      <c r="L39" s="1073"/>
      <c r="M39" s="44"/>
      <c r="N39" s="44"/>
      <c r="O39" s="44"/>
      <c r="P39" s="44"/>
      <c r="Q39" s="44"/>
      <c r="R39" s="44"/>
      <c r="S39" s="44"/>
      <c r="T39" s="44"/>
      <c r="U39" s="44"/>
    </row>
    <row r="40" spans="2:21" ht="12.75" customHeight="1" x14ac:dyDescent="0.2">
      <c r="B40" s="1040" t="s">
        <v>300</v>
      </c>
      <c r="C40" s="964"/>
      <c r="D40" s="1041" t="s">
        <v>192</v>
      </c>
      <c r="E40" s="1611"/>
      <c r="F40" s="1612"/>
      <c r="G40" s="137" t="s">
        <v>192</v>
      </c>
      <c r="H40" s="105"/>
      <c r="I40" s="1603" t="s">
        <v>124</v>
      </c>
      <c r="J40" s="1609"/>
      <c r="K40" s="1609"/>
      <c r="L40" s="1609"/>
      <c r="M40" s="44"/>
      <c r="N40" s="44"/>
      <c r="O40" s="44"/>
      <c r="P40" s="44"/>
      <c r="Q40" s="44"/>
      <c r="R40" s="44"/>
      <c r="S40" s="44"/>
      <c r="T40" s="44"/>
      <c r="U40" s="44"/>
    </row>
    <row r="41" spans="2:21" ht="12.75" customHeight="1" x14ac:dyDescent="0.2">
      <c r="B41" s="1074"/>
      <c r="C41" s="964"/>
      <c r="D41" s="1075">
        <f>'Specialized Equipment (VII)'!J7</f>
        <v>0</v>
      </c>
      <c r="E41" s="1601">
        <f>'Specialized Equipment (VII)'!C7</f>
        <v>0</v>
      </c>
      <c r="F41" s="1602"/>
      <c r="G41" s="110">
        <f>'Specialized Equipment (VII)'!K7</f>
        <v>0</v>
      </c>
      <c r="H41" s="1070"/>
      <c r="I41" s="1024" t="s">
        <v>57</v>
      </c>
      <c r="M41" s="44"/>
      <c r="N41" s="44"/>
      <c r="O41" s="44"/>
      <c r="P41" s="44"/>
      <c r="Q41" s="44"/>
      <c r="R41" s="44"/>
      <c r="S41" s="44"/>
      <c r="T41" s="44"/>
      <c r="U41" s="44"/>
    </row>
    <row r="42" spans="2:21" ht="12.75" customHeight="1" x14ac:dyDescent="0.2">
      <c r="B42" s="1050"/>
      <c r="C42" s="456"/>
      <c r="D42" s="1076"/>
      <c r="E42" s="1601">
        <f>'Specialized Equipment (VII)'!C8</f>
        <v>0</v>
      </c>
      <c r="F42" s="1602"/>
      <c r="G42" s="111">
        <f>'Specialized Equipment (VII)'!K8</f>
        <v>0</v>
      </c>
      <c r="H42" s="1070"/>
      <c r="I42" s="1600" t="s">
        <v>663</v>
      </c>
      <c r="J42" s="1600"/>
      <c r="K42" s="1600"/>
      <c r="L42" s="1600"/>
      <c r="M42" s="44"/>
      <c r="N42" s="44"/>
      <c r="O42" s="44"/>
      <c r="P42" s="44"/>
      <c r="Q42" s="44"/>
      <c r="R42" s="44"/>
      <c r="S42" s="44"/>
      <c r="T42" s="44"/>
      <c r="U42" s="44"/>
    </row>
    <row r="43" spans="2:21" ht="12.75" customHeight="1" thickBot="1" x14ac:dyDescent="0.25">
      <c r="B43" s="1077" t="s">
        <v>198</v>
      </c>
      <c r="C43" s="1078"/>
      <c r="D43" s="1079">
        <f>SUM(D41:D42)</f>
        <v>0</v>
      </c>
      <c r="E43" s="1606" t="s">
        <v>198</v>
      </c>
      <c r="F43" s="1607"/>
      <c r="G43" s="121">
        <f>SUM(G41:G42)</f>
        <v>0</v>
      </c>
      <c r="H43" s="1070"/>
      <c r="I43" s="1600"/>
      <c r="J43" s="1600"/>
      <c r="K43" s="1600"/>
      <c r="L43" s="1600"/>
      <c r="M43" s="44"/>
      <c r="N43" s="44"/>
      <c r="O43" s="44"/>
      <c r="P43" s="44"/>
      <c r="Q43" s="44"/>
      <c r="R43" s="44"/>
      <c r="S43" s="44"/>
      <c r="T43" s="44"/>
      <c r="U43" s="44"/>
    </row>
    <row r="44" spans="2:21" ht="12.75" customHeight="1" thickTop="1" x14ac:dyDescent="0.2">
      <c r="B44" s="1074" t="s">
        <v>449</v>
      </c>
      <c r="C44" s="1018"/>
      <c r="D44" s="1018"/>
      <c r="E44" s="1080"/>
      <c r="F44" s="1081"/>
      <c r="G44" s="98"/>
      <c r="H44" s="105"/>
      <c r="I44" s="1600"/>
      <c r="J44" s="1600"/>
      <c r="K44" s="1600"/>
      <c r="L44" s="1600"/>
      <c r="M44" s="44"/>
      <c r="N44" s="44"/>
      <c r="O44" s="44"/>
      <c r="P44" s="44"/>
      <c r="Q44" s="44"/>
      <c r="R44" s="44"/>
      <c r="S44" s="44"/>
      <c r="T44" s="44"/>
      <c r="U44" s="44"/>
    </row>
    <row r="45" spans="2:21" ht="12.75" customHeight="1" x14ac:dyDescent="0.2">
      <c r="B45" s="1052" t="s">
        <v>420</v>
      </c>
      <c r="C45" s="1053"/>
      <c r="D45" s="1053" t="s">
        <v>422</v>
      </c>
      <c r="E45" s="1054">
        <f>E34/E36</f>
        <v>5.1332033501450196</v>
      </c>
      <c r="F45" s="1055"/>
      <c r="G45" s="112" t="e">
        <f>G34/G36</f>
        <v>#DIV/0!</v>
      </c>
      <c r="H45" s="105"/>
      <c r="I45" s="1600"/>
      <c r="J45" s="1600"/>
      <c r="K45" s="1600"/>
      <c r="L45" s="1600"/>
      <c r="M45" s="44"/>
      <c r="N45" s="44"/>
      <c r="O45" s="44"/>
      <c r="P45" s="44"/>
      <c r="Q45" s="44"/>
      <c r="R45" s="44"/>
      <c r="S45" s="44"/>
      <c r="T45" s="44"/>
      <c r="U45" s="44"/>
    </row>
    <row r="46" spans="2:21" ht="11.25" customHeight="1" thickBot="1" x14ac:dyDescent="0.25">
      <c r="B46" s="1056" t="s">
        <v>421</v>
      </c>
      <c r="C46" s="1057"/>
      <c r="D46" s="1058" t="s">
        <v>292</v>
      </c>
      <c r="E46" s="1059">
        <f>E34/E37</f>
        <v>63.722524346627829</v>
      </c>
      <c r="F46" s="1060"/>
      <c r="G46" s="113" t="e">
        <f>G34/G37</f>
        <v>#DIV/0!</v>
      </c>
      <c r="H46" s="105"/>
      <c r="I46" s="1600"/>
      <c r="J46" s="1600"/>
      <c r="K46" s="1600"/>
      <c r="L46" s="1600"/>
      <c r="M46" s="44"/>
      <c r="N46" s="44"/>
      <c r="O46" s="44"/>
      <c r="P46" s="44"/>
      <c r="Q46" s="44"/>
      <c r="R46" s="44"/>
      <c r="S46" s="44"/>
      <c r="T46" s="44"/>
      <c r="U46" s="44"/>
    </row>
    <row r="47" spans="2:21" ht="12.6" customHeight="1" thickTop="1" x14ac:dyDescent="0.2">
      <c r="B47" s="105"/>
      <c r="C47" s="1082"/>
      <c r="D47" s="1082"/>
      <c r="E47" s="107"/>
      <c r="F47" s="395"/>
      <c r="G47" s="395"/>
      <c r="H47" s="105"/>
      <c r="I47" s="1600"/>
      <c r="J47" s="1600"/>
      <c r="K47" s="1600"/>
      <c r="L47" s="1600"/>
      <c r="N47" s="36"/>
      <c r="O47" s="36"/>
      <c r="P47" s="36"/>
      <c r="Q47" s="36"/>
    </row>
    <row r="48" spans="2:21" ht="12.6" customHeight="1" x14ac:dyDescent="0.25">
      <c r="B48" s="1024" t="s">
        <v>58</v>
      </c>
      <c r="C48" s="1061"/>
      <c r="D48" s="395"/>
      <c r="E48" s="395"/>
      <c r="F48" s="1083"/>
      <c r="G48" s="1083"/>
      <c r="H48" s="105"/>
      <c r="I48" s="1600"/>
      <c r="J48" s="1600"/>
      <c r="K48" s="1600"/>
      <c r="L48" s="1600"/>
      <c r="N48" s="37"/>
      <c r="O48" s="38"/>
      <c r="P48" s="38"/>
      <c r="Q48" s="38"/>
    </row>
    <row r="49" spans="2:13" ht="12.6" customHeight="1" x14ac:dyDescent="0.2">
      <c r="B49" s="1615" t="s">
        <v>189</v>
      </c>
      <c r="C49" s="1615"/>
      <c r="D49" s="1615"/>
      <c r="E49" s="1615"/>
      <c r="F49" s="1615"/>
      <c r="G49" s="1615"/>
      <c r="H49" s="105"/>
      <c r="I49" s="1600"/>
      <c r="J49" s="1600"/>
      <c r="K49" s="1600"/>
      <c r="L49" s="1600"/>
    </row>
    <row r="50" spans="2:13" ht="12.6" customHeight="1" x14ac:dyDescent="0.2">
      <c r="B50" s="1615"/>
      <c r="C50" s="1615"/>
      <c r="D50" s="1615"/>
      <c r="E50" s="1615"/>
      <c r="F50" s="1615"/>
      <c r="G50" s="1615"/>
      <c r="H50" s="105"/>
      <c r="I50" s="1600" t="s">
        <v>164</v>
      </c>
      <c r="J50" s="1600"/>
      <c r="K50" s="1600"/>
      <c r="L50" s="1600"/>
    </row>
    <row r="51" spans="2:13" ht="12.6" customHeight="1" x14ac:dyDescent="0.2">
      <c r="B51" s="1615"/>
      <c r="C51" s="1615"/>
      <c r="D51" s="1615"/>
      <c r="E51" s="1615"/>
      <c r="F51" s="1615"/>
      <c r="G51" s="1615"/>
      <c r="H51" s="105"/>
      <c r="I51" s="1605" t="s">
        <v>121</v>
      </c>
      <c r="J51" s="1605"/>
      <c r="K51" s="1605"/>
      <c r="L51" s="1605"/>
    </row>
    <row r="52" spans="2:13" ht="12" customHeight="1" x14ac:dyDescent="0.2">
      <c r="B52" s="1616"/>
      <c r="C52" s="1616"/>
      <c r="D52" s="1616"/>
      <c r="E52" s="1616"/>
      <c r="F52" s="1616"/>
      <c r="G52" s="1616"/>
      <c r="H52" s="114"/>
      <c r="I52" s="1605"/>
      <c r="J52" s="1605"/>
      <c r="K52" s="1605"/>
      <c r="L52" s="1605"/>
      <c r="M52" s="3"/>
    </row>
    <row r="53" spans="2:13" ht="12" customHeight="1" x14ac:dyDescent="0.2">
      <c r="B53" s="395"/>
      <c r="C53" s="395"/>
      <c r="D53" s="395"/>
      <c r="E53" s="395"/>
      <c r="F53" s="395"/>
      <c r="G53" s="395"/>
      <c r="H53" s="114"/>
      <c r="I53" s="1613" t="s">
        <v>595</v>
      </c>
      <c r="J53" s="1613"/>
      <c r="K53" s="1613"/>
      <c r="L53" s="1613"/>
      <c r="M53" s="3"/>
    </row>
    <row r="54" spans="2:13" ht="12" customHeight="1" x14ac:dyDescent="0.2">
      <c r="B54" s="395"/>
      <c r="C54" s="395"/>
      <c r="D54" s="395"/>
      <c r="E54" s="395"/>
      <c r="F54" s="395"/>
      <c r="G54" s="395"/>
      <c r="H54" s="1084"/>
      <c r="I54" s="1613"/>
      <c r="J54" s="1613"/>
      <c r="K54" s="1613"/>
      <c r="L54" s="1613"/>
    </row>
    <row r="55" spans="2:13" ht="12" customHeight="1" x14ac:dyDescent="0.2">
      <c r="B55" s="395"/>
      <c r="C55" s="395"/>
      <c r="D55" s="395"/>
      <c r="E55" s="395"/>
      <c r="F55" s="395"/>
      <c r="G55" s="395"/>
      <c r="H55" s="1084"/>
      <c r="I55" s="395"/>
      <c r="J55" s="395"/>
      <c r="K55" s="395"/>
      <c r="L55" s="395"/>
    </row>
    <row r="56" spans="2:13" ht="12" customHeight="1" x14ac:dyDescent="0.2">
      <c r="H56" s="18"/>
    </row>
    <row r="57" spans="2:13" ht="12" customHeight="1" x14ac:dyDescent="0.2">
      <c r="G57" s="1614"/>
      <c r="H57" s="1614"/>
      <c r="I57" s="1614"/>
      <c r="M57" s="3"/>
    </row>
  </sheetData>
  <sheetProtection password="EE8D" sheet="1" objects="1" scenarios="1"/>
  <mergeCells count="19">
    <mergeCell ref="I26:L26"/>
    <mergeCell ref="I27:L27"/>
    <mergeCell ref="I18:L22"/>
    <mergeCell ref="I7:L10"/>
    <mergeCell ref="I40:L40"/>
    <mergeCell ref="I24:L24"/>
    <mergeCell ref="I34:L38"/>
    <mergeCell ref="I29:L32"/>
    <mergeCell ref="E41:F41"/>
    <mergeCell ref="I51:L52"/>
    <mergeCell ref="I53:L54"/>
    <mergeCell ref="I42:L49"/>
    <mergeCell ref="I28:L28"/>
    <mergeCell ref="E40:F40"/>
    <mergeCell ref="G57:I57"/>
    <mergeCell ref="E42:F42"/>
    <mergeCell ref="E43:F43"/>
    <mergeCell ref="I50:L50"/>
    <mergeCell ref="B49:G52"/>
  </mergeCells>
  <phoneticPr fontId="10" type="noConversion"/>
  <pageMargins left="0.55338541666666663" right="0.25" top="0.5" bottom="0.5" header="0.5" footer="0.5"/>
  <pageSetup fitToWidth="0" fitToHeight="0" orientation="portrait" r:id="rId1"/>
  <headerFooter alignWithMargins="0">
    <oddFooter>&amp;CPage 2</oddFooter>
  </headerFooter>
  <ignoredErrors>
    <ignoredError sqref="H20 G27:G31 G33:G34 G39:H39 G41:G43 G45:G46" evalError="1"/>
    <ignoredError sqref="G20 G26:H26" evalError="1"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7"/>
  <sheetViews>
    <sheetView showGridLines="0" showRowColHeaders="0" showRuler="0" view="pageLayout" zoomScale="160" zoomScaleNormal="100" zoomScalePageLayoutView="160" workbookViewId="0">
      <selection activeCell="G38" sqref="G38"/>
    </sheetView>
  </sheetViews>
  <sheetFormatPr defaultRowHeight="12.75" x14ac:dyDescent="0.2"/>
  <cols>
    <col min="1" max="1" width="0.28515625" style="94" customWidth="1"/>
    <col min="2" max="2" width="14.28515625" customWidth="1"/>
    <col min="3" max="4" width="6.5703125" customWidth="1"/>
    <col min="5" max="5" width="8.42578125" customWidth="1"/>
    <col min="6" max="6" width="4" style="44" customWidth="1"/>
    <col min="7" max="7" width="8.42578125" customWidth="1"/>
    <col min="8" max="8" width="2.5703125" customWidth="1"/>
    <col min="9" max="9" width="11.42578125" customWidth="1"/>
    <col min="10" max="10" width="11.7109375" customWidth="1"/>
    <col min="11" max="11" width="9" customWidth="1"/>
    <col min="12" max="12" width="12.7109375" customWidth="1"/>
    <col min="13" max="13" width="0.140625" customWidth="1"/>
  </cols>
  <sheetData>
    <row r="1" spans="1:23" ht="18" customHeight="1" x14ac:dyDescent="0.25">
      <c r="B1" s="1066" t="s">
        <v>276</v>
      </c>
      <c r="C1" s="944" t="s">
        <v>69</v>
      </c>
      <c r="E1" s="576"/>
      <c r="F1" s="576"/>
      <c r="G1" s="114"/>
      <c r="H1" s="114"/>
      <c r="I1" s="576"/>
      <c r="K1" s="395"/>
      <c r="L1" s="114"/>
      <c r="N1" s="94"/>
      <c r="O1" s="94"/>
      <c r="P1" s="94"/>
      <c r="Q1" s="94"/>
      <c r="R1" s="94"/>
      <c r="S1" s="94"/>
      <c r="T1" s="94"/>
      <c r="U1" s="94"/>
      <c r="V1" s="94"/>
      <c r="W1" s="94"/>
    </row>
    <row r="2" spans="1:23" x14ac:dyDescent="0.2">
      <c r="B2" s="576"/>
      <c r="C2" s="943"/>
      <c r="D2" s="943"/>
      <c r="E2" s="576"/>
      <c r="F2" s="576"/>
      <c r="G2" s="576"/>
      <c r="H2" s="114"/>
      <c r="I2" s="576"/>
      <c r="J2" s="576"/>
      <c r="K2" s="576"/>
      <c r="L2" s="576"/>
      <c r="N2" s="94"/>
      <c r="O2" s="94"/>
      <c r="P2" s="94"/>
      <c r="Q2" s="94"/>
      <c r="R2" s="94"/>
      <c r="S2" s="94"/>
      <c r="T2" s="94"/>
      <c r="U2" s="94"/>
      <c r="V2" s="94"/>
      <c r="W2" s="94"/>
    </row>
    <row r="3" spans="1:23" ht="15" customHeight="1" x14ac:dyDescent="0.25">
      <c r="D3" s="941" t="s">
        <v>274</v>
      </c>
      <c r="E3" s="946"/>
      <c r="F3" s="946"/>
      <c r="H3" s="1085"/>
      <c r="J3" s="942" t="s">
        <v>275</v>
      </c>
      <c r="K3" s="949"/>
      <c r="L3" s="105"/>
      <c r="N3" s="94"/>
      <c r="O3" s="94"/>
      <c r="P3" s="94"/>
      <c r="Q3" s="94"/>
      <c r="R3" s="94"/>
      <c r="S3" s="94"/>
      <c r="T3" s="94"/>
      <c r="U3" s="94"/>
      <c r="V3" s="94"/>
      <c r="W3" s="94"/>
    </row>
    <row r="4" spans="1:23" ht="14.1" customHeight="1" x14ac:dyDescent="0.2">
      <c r="B4" s="950"/>
      <c r="C4" s="951"/>
      <c r="D4" s="951"/>
      <c r="E4" s="950"/>
      <c r="F4" s="950"/>
      <c r="G4" s="952" t="s">
        <v>277</v>
      </c>
      <c r="H4" s="114"/>
      <c r="N4" s="94"/>
      <c r="O4" s="94"/>
      <c r="P4" s="94"/>
      <c r="Q4" s="94"/>
      <c r="R4" s="94"/>
      <c r="S4" s="94"/>
      <c r="T4" s="94"/>
      <c r="U4" s="94"/>
      <c r="V4" s="94"/>
      <c r="W4" s="94"/>
    </row>
    <row r="5" spans="1:23" ht="14.1" customHeight="1" thickBot="1" x14ac:dyDescent="0.25">
      <c r="B5" s="953" t="s">
        <v>143</v>
      </c>
      <c r="C5" s="954"/>
      <c r="D5" s="955" t="s">
        <v>279</v>
      </c>
      <c r="E5" s="954" t="s">
        <v>223</v>
      </c>
      <c r="F5" s="956" t="s">
        <v>87</v>
      </c>
      <c r="G5" s="954" t="s">
        <v>223</v>
      </c>
      <c r="H5" s="114"/>
      <c r="N5" s="94"/>
      <c r="O5" s="94"/>
      <c r="P5" s="94"/>
      <c r="Q5" s="94"/>
      <c r="R5" s="94"/>
      <c r="S5" s="94"/>
      <c r="T5" s="94"/>
      <c r="U5" s="94"/>
      <c r="V5" s="94"/>
      <c r="W5" s="94"/>
    </row>
    <row r="6" spans="1:23" ht="12.75" customHeight="1" thickTop="1" x14ac:dyDescent="0.2">
      <c r="B6" s="957" t="s">
        <v>129</v>
      </c>
      <c r="C6" s="958"/>
      <c r="D6" s="959"/>
      <c r="E6" s="1086">
        <f>'Seed Rates &amp; Cost (I)'!E7*'Seed Rates &amp; Cost (I)'!H7</f>
        <v>19.8</v>
      </c>
      <c r="F6" s="961"/>
      <c r="G6" s="962">
        <f>'Seed Rates &amp; Cost (I)'!F7*'Seed Rates &amp; Cost (I)'!I7</f>
        <v>0</v>
      </c>
      <c r="H6" s="114"/>
      <c r="I6" s="948" t="s">
        <v>53</v>
      </c>
      <c r="N6" s="94"/>
      <c r="O6" s="94"/>
      <c r="P6" s="94"/>
      <c r="Q6" s="94"/>
      <c r="R6" s="94"/>
      <c r="S6" s="94"/>
      <c r="T6" s="94"/>
      <c r="U6" s="94"/>
      <c r="V6" s="94"/>
      <c r="W6" s="94"/>
    </row>
    <row r="7" spans="1:23" ht="12.75" customHeight="1" x14ac:dyDescent="0.2">
      <c r="B7" s="963" t="s">
        <v>170</v>
      </c>
      <c r="C7" s="964"/>
      <c r="D7" s="964"/>
      <c r="E7" s="984">
        <f>'Seed Treat &amp; Herbicide (III)'!D6</f>
        <v>9.1999999999999993</v>
      </c>
      <c r="F7" s="966"/>
      <c r="G7" s="85">
        <f>'Seed Treat &amp; Herbicide (III)'!F6</f>
        <v>0</v>
      </c>
      <c r="H7" s="114"/>
      <c r="I7" s="1600" t="s">
        <v>668</v>
      </c>
      <c r="J7" s="1600"/>
      <c r="K7" s="1600"/>
      <c r="L7" s="1600"/>
      <c r="N7" s="94"/>
      <c r="O7" s="94"/>
      <c r="P7" s="94"/>
      <c r="Q7" s="94"/>
      <c r="R7" s="94"/>
      <c r="S7" s="94"/>
      <c r="T7" s="94"/>
      <c r="U7" s="94"/>
      <c r="V7" s="94"/>
      <c r="W7" s="94"/>
    </row>
    <row r="8" spans="1:23" ht="12.75" customHeight="1" x14ac:dyDescent="0.2">
      <c r="B8" s="963" t="s">
        <v>120</v>
      </c>
      <c r="C8" s="964"/>
      <c r="D8" s="964"/>
      <c r="E8" s="984">
        <f>'Fertilizer (II)'!C35</f>
        <v>1</v>
      </c>
      <c r="F8" s="969"/>
      <c r="G8" s="86">
        <f>'Fertilizer (II)'!H35</f>
        <v>0</v>
      </c>
      <c r="H8" s="114"/>
      <c r="I8" s="1600"/>
      <c r="J8" s="1600"/>
      <c r="K8" s="1600"/>
      <c r="L8" s="1600"/>
      <c r="N8" s="94"/>
      <c r="O8" s="94"/>
      <c r="P8" s="94"/>
      <c r="Q8" s="94"/>
      <c r="R8" s="94"/>
      <c r="S8" s="94"/>
      <c r="T8" s="94"/>
      <c r="U8" s="94"/>
      <c r="V8" s="94"/>
      <c r="W8" s="94"/>
    </row>
    <row r="9" spans="1:23" ht="12.75" customHeight="1" x14ac:dyDescent="0.2">
      <c r="B9" s="963" t="s">
        <v>578</v>
      </c>
      <c r="C9" s="964">
        <f>'Fertilizer (II)'!C7</f>
        <v>90</v>
      </c>
      <c r="D9" s="964" t="s">
        <v>92</v>
      </c>
      <c r="E9" s="984">
        <f>C9*'Fertilizer (II)'!D29</f>
        <v>48.824272074489073</v>
      </c>
      <c r="F9" s="982">
        <f>'Fertilizer (II)'!H7</f>
        <v>0</v>
      </c>
      <c r="G9" s="87">
        <f>F9*'Fertilizer (II)'!I29</f>
        <v>0</v>
      </c>
      <c r="H9" s="114"/>
      <c r="I9" s="1600"/>
      <c r="J9" s="1600"/>
      <c r="K9" s="1600"/>
      <c r="L9" s="1600"/>
      <c r="N9" s="94"/>
      <c r="O9" s="94"/>
      <c r="P9" s="94"/>
      <c r="Q9" s="94"/>
      <c r="R9" s="94"/>
      <c r="S9" s="94"/>
      <c r="T9" s="94"/>
      <c r="U9" s="94"/>
      <c r="V9" s="94"/>
      <c r="W9" s="94"/>
    </row>
    <row r="10" spans="1:23" s="76" customFormat="1" ht="12.75" customHeight="1" x14ac:dyDescent="0.2">
      <c r="A10" s="94"/>
      <c r="B10" s="983" t="s">
        <v>499</v>
      </c>
      <c r="C10" s="964">
        <f>'Fertilizer (II)'!D7</f>
        <v>0</v>
      </c>
      <c r="D10" s="964" t="s">
        <v>92</v>
      </c>
      <c r="E10" s="984">
        <f>C10*'Fertilizer (II)'!D32</f>
        <v>0</v>
      </c>
      <c r="F10" s="982">
        <f>'Fertilizer (II)'!I7</f>
        <v>0</v>
      </c>
      <c r="G10" s="87">
        <f>F10*'Fertilizer (II)'!I32</f>
        <v>0</v>
      </c>
      <c r="H10" s="114"/>
      <c r="I10" s="1600"/>
      <c r="J10" s="1600"/>
      <c r="K10" s="1600"/>
      <c r="L10" s="1600"/>
      <c r="N10" s="94"/>
      <c r="O10" s="94"/>
      <c r="P10" s="94"/>
      <c r="Q10" s="94"/>
      <c r="R10" s="94"/>
      <c r="S10" s="94"/>
      <c r="T10" s="94"/>
      <c r="U10" s="94"/>
      <c r="V10" s="94"/>
      <c r="W10" s="94"/>
    </row>
    <row r="11" spans="1:23" ht="12.75" customHeight="1" x14ac:dyDescent="0.2">
      <c r="B11" s="983" t="s">
        <v>312</v>
      </c>
      <c r="C11" s="964">
        <f>'Fertilizer (II)'!E7</f>
        <v>30</v>
      </c>
      <c r="D11" s="964" t="s">
        <v>92</v>
      </c>
      <c r="E11" s="984">
        <f>C11*'Fertilizer (II)'!D30</f>
        <v>19.936008716289628</v>
      </c>
      <c r="F11" s="1087">
        <f>'Fertilizer (II)'!J7</f>
        <v>0</v>
      </c>
      <c r="G11" s="87">
        <f>F11*'Fertilizer (II)'!I30</f>
        <v>0</v>
      </c>
      <c r="H11" s="114"/>
      <c r="N11" s="94"/>
      <c r="O11" s="94"/>
      <c r="P11" s="94"/>
      <c r="Q11" s="94"/>
      <c r="R11" s="94"/>
      <c r="S11" s="94"/>
      <c r="T11" s="94"/>
      <c r="U11" s="94"/>
      <c r="V11" s="94"/>
      <c r="W11" s="94"/>
    </row>
    <row r="12" spans="1:23" ht="12.75" customHeight="1" thickBot="1" x14ac:dyDescent="0.25">
      <c r="B12" s="983" t="s">
        <v>313</v>
      </c>
      <c r="C12" s="964">
        <f>'Fertilizer (II)'!F7</f>
        <v>15</v>
      </c>
      <c r="D12" s="964" t="s">
        <v>92</v>
      </c>
      <c r="E12" s="984">
        <f>C12*'Fertilizer (II)'!D31</f>
        <v>6.3667232597623089</v>
      </c>
      <c r="F12" s="1088">
        <f>'Fertilizer (II)'!K7</f>
        <v>0</v>
      </c>
      <c r="G12" s="87">
        <f>F12*'Fertilizer (II)'!I31</f>
        <v>0</v>
      </c>
      <c r="H12" s="114"/>
      <c r="I12" s="948" t="s">
        <v>54</v>
      </c>
      <c r="N12" s="94"/>
      <c r="O12" s="94"/>
      <c r="P12" s="94"/>
      <c r="Q12" s="94"/>
      <c r="R12" s="94"/>
      <c r="S12" s="94"/>
      <c r="T12" s="94"/>
      <c r="U12" s="94"/>
      <c r="V12" s="94"/>
      <c r="W12" s="94"/>
    </row>
    <row r="13" spans="1:23" ht="12.75" customHeight="1" thickTop="1" x14ac:dyDescent="0.2">
      <c r="B13" s="963" t="s">
        <v>131</v>
      </c>
      <c r="C13" s="964"/>
      <c r="D13" s="964"/>
      <c r="E13" s="984">
        <f>'Seed Treat &amp; Herbicide (III)'!D34+'Seed Treat &amp; Herbicide (III)'!D28</f>
        <v>34.83</v>
      </c>
      <c r="F13" s="989"/>
      <c r="G13" s="86">
        <f>'Seed Treat &amp; Herbicide (III)'!F34+'Seed Treat &amp; Herbicide (III)'!F28</f>
        <v>0</v>
      </c>
      <c r="H13" s="114"/>
      <c r="I13" s="986" t="s">
        <v>282</v>
      </c>
      <c r="J13" s="987"/>
      <c r="K13" s="30">
        <v>250</v>
      </c>
      <c r="L13" s="988" t="s">
        <v>283</v>
      </c>
      <c r="N13" s="94"/>
      <c r="O13" s="94"/>
      <c r="P13" s="94"/>
      <c r="Q13" s="94"/>
      <c r="R13" s="94"/>
      <c r="S13" s="94"/>
      <c r="T13" s="94"/>
      <c r="U13" s="94"/>
      <c r="V13" s="94"/>
      <c r="W13" s="94"/>
    </row>
    <row r="14" spans="1:23" ht="12.75" customHeight="1" x14ac:dyDescent="0.2">
      <c r="B14" s="963" t="s">
        <v>216</v>
      </c>
      <c r="C14" s="964"/>
      <c r="D14" s="964"/>
      <c r="E14" s="984">
        <f>'Insecticide &amp; Fungicide (IV)'!D7</f>
        <v>0</v>
      </c>
      <c r="F14" s="966"/>
      <c r="G14" s="85">
        <f>'Insecticide &amp; Fungicide (IV)'!F7</f>
        <v>0</v>
      </c>
      <c r="H14" s="114"/>
      <c r="I14" s="990" t="s">
        <v>285</v>
      </c>
      <c r="J14" s="991"/>
      <c r="K14" s="22">
        <f>'Seed Rates &amp; Cost (I)'!D7</f>
        <v>42</v>
      </c>
      <c r="L14" s="992" t="s">
        <v>86</v>
      </c>
      <c r="N14" s="94"/>
      <c r="O14" s="94"/>
      <c r="P14" s="94"/>
      <c r="Q14" s="94"/>
      <c r="R14" s="94"/>
      <c r="S14" s="94"/>
      <c r="T14" s="94"/>
      <c r="U14" s="94"/>
      <c r="V14" s="94"/>
      <c r="W14" s="94"/>
    </row>
    <row r="15" spans="1:23" ht="12.75" customHeight="1" thickBot="1" x14ac:dyDescent="0.25">
      <c r="B15" s="963" t="s">
        <v>157</v>
      </c>
      <c r="C15" s="964"/>
      <c r="D15" s="964"/>
      <c r="E15" s="984">
        <f>'Insecticide &amp; Fungicide (IV)'!D31</f>
        <v>18.03</v>
      </c>
      <c r="F15" s="966"/>
      <c r="G15" s="85">
        <f>'Insecticide &amp; Fungicide (IV)'!F31</f>
        <v>0</v>
      </c>
      <c r="H15" s="114"/>
      <c r="I15" s="993" t="s">
        <v>83</v>
      </c>
      <c r="J15" s="994"/>
      <c r="K15" s="23">
        <f>'Seed Rates &amp; Cost (I)'!E7</f>
        <v>110</v>
      </c>
      <c r="L15" s="995" t="s">
        <v>286</v>
      </c>
      <c r="N15" s="94"/>
      <c r="O15" s="94"/>
      <c r="P15" s="94"/>
      <c r="Q15" s="94"/>
      <c r="R15" s="94"/>
      <c r="S15" s="94"/>
      <c r="T15" s="94"/>
      <c r="U15" s="94"/>
      <c r="V15" s="94"/>
      <c r="W15" s="94"/>
    </row>
    <row r="16" spans="1:23" ht="12.75" customHeight="1" thickTop="1" x14ac:dyDescent="0.2">
      <c r="B16" s="963" t="s">
        <v>287</v>
      </c>
      <c r="C16" s="964"/>
      <c r="D16" s="964"/>
      <c r="E16" s="965">
        <f>'Fuel and Repair(VI)'!C7</f>
        <v>16.422000000000001</v>
      </c>
      <c r="F16" s="966"/>
      <c r="G16" s="997">
        <f>'Fuel and Repair(VI)'!D7</f>
        <v>0</v>
      </c>
      <c r="H16" s="114"/>
      <c r="I16" s="1089" t="s">
        <v>280</v>
      </c>
      <c r="N16" s="94"/>
      <c r="O16" s="94"/>
      <c r="P16" s="94"/>
      <c r="Q16" s="94"/>
      <c r="R16" s="94"/>
      <c r="S16" s="94"/>
      <c r="T16" s="94"/>
      <c r="U16" s="94"/>
      <c r="V16" s="94"/>
      <c r="W16" s="94"/>
    </row>
    <row r="17" spans="2:23" ht="12.75" customHeight="1" x14ac:dyDescent="0.2">
      <c r="B17" s="963" t="s">
        <v>288</v>
      </c>
      <c r="C17" s="964"/>
      <c r="D17" s="964"/>
      <c r="E17" s="965">
        <f>'Fuel and Repair(VI)'!F7</f>
        <v>6.22</v>
      </c>
      <c r="F17" s="966"/>
      <c r="G17" s="86">
        <f>'Fuel and Repair(VI)'!G7</f>
        <v>0</v>
      </c>
      <c r="H17" s="114"/>
      <c r="I17" s="948" t="s">
        <v>55</v>
      </c>
      <c r="N17" s="94"/>
      <c r="O17" s="94"/>
      <c r="P17" s="94"/>
      <c r="Q17" s="94"/>
      <c r="R17" s="94"/>
      <c r="S17" s="94"/>
      <c r="T17" s="94"/>
      <c r="U17" s="94"/>
      <c r="V17" s="94"/>
      <c r="W17" s="94"/>
    </row>
    <row r="18" spans="2:23" ht="12.75" customHeight="1" x14ac:dyDescent="0.2">
      <c r="B18" s="963" t="s">
        <v>289</v>
      </c>
      <c r="C18" s="964"/>
      <c r="D18" s="964"/>
      <c r="E18" s="984">
        <f>'Other &amp; Custom (XI)'!E26</f>
        <v>0</v>
      </c>
      <c r="F18" s="966"/>
      <c r="G18" s="86">
        <f>'Other &amp; Custom (XI)'!F27</f>
        <v>0</v>
      </c>
      <c r="H18" s="114"/>
      <c r="I18" s="1603" t="s">
        <v>601</v>
      </c>
      <c r="J18" s="1604"/>
      <c r="K18" s="1604"/>
      <c r="L18" s="1604"/>
      <c r="N18" s="94"/>
      <c r="O18" s="94"/>
      <c r="P18" s="94"/>
      <c r="Q18" s="94"/>
      <c r="R18" s="94"/>
      <c r="S18" s="94"/>
      <c r="T18" s="94"/>
      <c r="U18" s="94"/>
      <c r="V18" s="94"/>
      <c r="W18" s="94"/>
    </row>
    <row r="19" spans="2:23" ht="12.75" customHeight="1" x14ac:dyDescent="0.2">
      <c r="B19" s="963" t="s">
        <v>167</v>
      </c>
      <c r="C19" s="1528">
        <f>'Irrigation (IX)'!C7</f>
        <v>3.5</v>
      </c>
      <c r="D19" s="964" t="s">
        <v>290</v>
      </c>
      <c r="E19" s="984">
        <f>'Irrigation (IX)'!C31*(C19/10)</f>
        <v>7</v>
      </c>
      <c r="F19" s="998">
        <f>'Irrigation (IX)'!E7</f>
        <v>0</v>
      </c>
      <c r="G19" s="86">
        <f>'Irrigation (IX)'!E31*(F19/10)</f>
        <v>0</v>
      </c>
      <c r="H19" s="114"/>
      <c r="I19" s="1603" t="s">
        <v>217</v>
      </c>
      <c r="J19" s="1603"/>
      <c r="K19" s="1603"/>
      <c r="L19" s="1603"/>
      <c r="N19" s="94"/>
      <c r="O19" s="94"/>
      <c r="P19" s="94"/>
      <c r="Q19" s="94"/>
      <c r="R19" s="94"/>
      <c r="S19" s="94"/>
      <c r="T19" s="94"/>
      <c r="U19" s="94"/>
      <c r="V19" s="94"/>
      <c r="W19" s="94"/>
    </row>
    <row r="20" spans="2:23" ht="12.75" customHeight="1" x14ac:dyDescent="0.2">
      <c r="B20" s="963" t="s">
        <v>291</v>
      </c>
      <c r="C20" s="964"/>
      <c r="D20" s="964"/>
      <c r="E20" s="984">
        <f>'Irrigation (IX)'!$C$36</f>
        <v>11.278195488721805</v>
      </c>
      <c r="F20" s="966"/>
      <c r="G20" s="109" t="e">
        <f>'Irrigation (IX)'!E36</f>
        <v>#DIV/0!</v>
      </c>
      <c r="H20" s="115"/>
      <c r="I20" s="1603"/>
      <c r="J20" s="1603"/>
      <c r="K20" s="1603"/>
      <c r="L20" s="1603"/>
      <c r="N20" s="94"/>
      <c r="O20" s="94"/>
      <c r="P20" s="94"/>
      <c r="Q20" s="94"/>
      <c r="R20" s="94"/>
      <c r="S20" s="94"/>
      <c r="T20" s="94"/>
      <c r="U20" s="94"/>
      <c r="V20" s="94"/>
      <c r="W20" s="94"/>
    </row>
    <row r="21" spans="2:23" ht="12.75" customHeight="1" x14ac:dyDescent="0.2">
      <c r="B21" s="963" t="s">
        <v>327</v>
      </c>
      <c r="C21" s="964"/>
      <c r="D21" s="964"/>
      <c r="E21" s="984">
        <f>'Irrigation (IX)'!C29+(C19/12*3.5)</f>
        <v>26.410833333333333</v>
      </c>
      <c r="F21" s="966"/>
      <c r="G21" s="117">
        <f>'Irrigation (IX)'!E29+(F19/12*3.5)</f>
        <v>0</v>
      </c>
      <c r="H21" s="114"/>
      <c r="I21" s="1003" t="s">
        <v>329</v>
      </c>
      <c r="J21" s="395"/>
      <c r="K21" s="395"/>
      <c r="L21" s="395"/>
      <c r="N21" s="94"/>
      <c r="O21" s="94"/>
      <c r="P21" s="94"/>
      <c r="Q21" s="94"/>
      <c r="R21" s="94"/>
      <c r="S21" s="94"/>
      <c r="T21" s="94"/>
      <c r="U21" s="94"/>
      <c r="V21" s="94"/>
      <c r="W21" s="94"/>
    </row>
    <row r="22" spans="2:23" ht="12.75" customHeight="1" x14ac:dyDescent="0.2">
      <c r="B22" s="963" t="s">
        <v>597</v>
      </c>
      <c r="C22" s="964">
        <f>'Crop Yields, Prices &amp; Insur (X)'!D7</f>
        <v>59.4</v>
      </c>
      <c r="D22" s="1000" t="s">
        <v>292</v>
      </c>
      <c r="E22" s="984">
        <f>'Crop Yields, Prices &amp; Insur (X)'!C34</f>
        <v>3.46</v>
      </c>
      <c r="F22" s="1001">
        <f>'Crop Yields, Prices &amp; Insur (X)'!D7</f>
        <v>59.4</v>
      </c>
      <c r="G22" s="86">
        <f>'Crop Yields, Prices &amp; Insur (X)'!D34</f>
        <v>0</v>
      </c>
      <c r="H22" s="114"/>
      <c r="I22" s="1598" t="s">
        <v>596</v>
      </c>
      <c r="J22" s="1617"/>
      <c r="K22" s="1617"/>
      <c r="L22" s="1617"/>
      <c r="M22" s="20"/>
      <c r="N22" s="94"/>
      <c r="O22" s="94"/>
      <c r="P22" s="94"/>
      <c r="Q22" s="94"/>
      <c r="R22" s="94"/>
      <c r="S22" s="94"/>
      <c r="T22" s="94"/>
      <c r="U22" s="94"/>
      <c r="V22" s="94"/>
      <c r="W22" s="94"/>
    </row>
    <row r="23" spans="2:23" ht="12.75" customHeight="1" x14ac:dyDescent="0.2">
      <c r="B23" s="963" t="s">
        <v>169</v>
      </c>
      <c r="C23" s="964"/>
      <c r="D23" s="1002"/>
      <c r="E23" s="984">
        <f>'Crop Yields, Prices &amp; Insur (X)'!H34</f>
        <v>7.8</v>
      </c>
      <c r="F23" s="966"/>
      <c r="G23" s="86">
        <f>'Crop Yields, Prices &amp; Insur (X)'!I34</f>
        <v>0</v>
      </c>
      <c r="H23" s="114"/>
      <c r="I23" s="1004" t="s">
        <v>230</v>
      </c>
      <c r="J23" s="1091"/>
      <c r="K23" s="1091"/>
      <c r="L23" s="1091"/>
      <c r="M23" s="19"/>
      <c r="N23" s="94"/>
      <c r="O23" s="94"/>
      <c r="P23" s="94"/>
      <c r="Q23" s="94"/>
      <c r="R23" s="94"/>
      <c r="S23" s="94"/>
      <c r="T23" s="94"/>
      <c r="U23" s="94"/>
      <c r="V23" s="94"/>
      <c r="W23" s="94"/>
    </row>
    <row r="24" spans="2:23" ht="12.75" customHeight="1" x14ac:dyDescent="0.2">
      <c r="B24" s="963" t="s">
        <v>293</v>
      </c>
      <c r="C24" s="964">
        <f>'Overhead &amp; Labour (VIII)'!D31</f>
        <v>0</v>
      </c>
      <c r="D24" s="964" t="s">
        <v>294</v>
      </c>
      <c r="E24" s="984">
        <f>'Overhead &amp; Labour (VIII)'!E31</f>
        <v>0</v>
      </c>
      <c r="F24" s="1092">
        <f>'Overhead &amp; Labour (VIII)'!F31</f>
        <v>0</v>
      </c>
      <c r="G24" s="86">
        <f>'Overhead &amp; Labour (VIII)'!G31</f>
        <v>0</v>
      </c>
      <c r="H24" s="114"/>
      <c r="I24" s="1597" t="s">
        <v>231</v>
      </c>
      <c r="J24" s="1597"/>
      <c r="K24" s="1597"/>
      <c r="L24" s="1597"/>
      <c r="M24" s="19"/>
      <c r="N24" s="94"/>
      <c r="O24" s="94"/>
      <c r="P24" s="94"/>
      <c r="Q24" s="94"/>
      <c r="R24" s="94"/>
      <c r="S24" s="94"/>
      <c r="T24" s="94"/>
      <c r="U24" s="94"/>
      <c r="V24" s="94"/>
      <c r="W24" s="94"/>
    </row>
    <row r="25" spans="2:23" ht="12.75" customHeight="1" x14ac:dyDescent="0.2">
      <c r="B25" s="963" t="s">
        <v>196</v>
      </c>
      <c r="C25" s="964"/>
      <c r="D25" s="964"/>
      <c r="E25" s="984">
        <f>'Other &amp; Custom (XI)'!E5</f>
        <v>0</v>
      </c>
      <c r="F25" s="966"/>
      <c r="G25" s="86">
        <f>'Other &amp; Custom (XI)'!F5</f>
        <v>0</v>
      </c>
      <c r="H25" s="114"/>
      <c r="I25" s="1597" t="s">
        <v>229</v>
      </c>
      <c r="J25" s="1597"/>
      <c r="K25" s="1597"/>
      <c r="L25" s="1597"/>
      <c r="M25" s="19"/>
      <c r="N25" s="94"/>
      <c r="O25" s="94"/>
      <c r="P25" s="94"/>
      <c r="Q25" s="94"/>
      <c r="R25" s="94"/>
      <c r="S25" s="94"/>
      <c r="T25" s="94"/>
      <c r="U25" s="94"/>
      <c r="V25" s="94"/>
      <c r="W25" s="94"/>
    </row>
    <row r="26" spans="2:23" ht="12.75" customHeight="1" x14ac:dyDescent="0.2">
      <c r="B26" s="963" t="s">
        <v>295</v>
      </c>
      <c r="C26" s="964"/>
      <c r="D26" s="964"/>
      <c r="E26" s="984">
        <f>'Overhead &amp; Labour (VIII)'!$F$23</f>
        <v>9.1999999999999993</v>
      </c>
      <c r="F26" s="966"/>
      <c r="G26" s="109" t="e">
        <f>'Overhead &amp; Labour (VIII)'!G23</f>
        <v>#DIV/0!</v>
      </c>
      <c r="H26" s="115"/>
      <c r="I26" s="1610" t="s">
        <v>228</v>
      </c>
      <c r="J26" s="1610"/>
      <c r="K26" s="1610"/>
      <c r="L26" s="1610"/>
      <c r="M26" s="19"/>
      <c r="N26" s="94"/>
      <c r="O26" s="94"/>
      <c r="P26" s="94"/>
      <c r="Q26" s="94"/>
      <c r="R26" s="94"/>
      <c r="S26" s="94"/>
      <c r="T26" s="94"/>
      <c r="U26" s="94"/>
      <c r="V26" s="94"/>
      <c r="W26" s="94"/>
    </row>
    <row r="27" spans="2:23" ht="14.25" customHeight="1" thickBot="1" x14ac:dyDescent="0.25">
      <c r="B27" s="967" t="s">
        <v>296</v>
      </c>
      <c r="C27" s="1005">
        <f>'Equipment, Buildings, Land (V)'!E37</f>
        <v>4.2</v>
      </c>
      <c r="D27" s="968" t="s">
        <v>200</v>
      </c>
      <c r="E27" s="971">
        <f>SUM(E6:E26)*(C27/100)*0.5</f>
        <v>5.1613386903245191</v>
      </c>
      <c r="F27" s="1093">
        <f>'Equipment, Buildings, Land (V)'!H37</f>
        <v>0</v>
      </c>
      <c r="G27" s="1071" t="e">
        <f>SUM(G6:G26)*(F27/100)*0.5</f>
        <v>#DIV/0!</v>
      </c>
      <c r="H27" s="114"/>
      <c r="I27" s="1604" t="s">
        <v>310</v>
      </c>
      <c r="J27" s="1604"/>
      <c r="K27" s="1604"/>
      <c r="L27" s="1604"/>
      <c r="M27" s="19"/>
      <c r="N27" s="94"/>
      <c r="O27" s="94"/>
      <c r="P27" s="94"/>
      <c r="Q27" s="94"/>
      <c r="R27" s="94"/>
      <c r="S27" s="94"/>
      <c r="T27" s="94"/>
      <c r="U27" s="94"/>
      <c r="V27" s="94"/>
      <c r="W27" s="94"/>
    </row>
    <row r="28" spans="2:23" ht="12.75" customHeight="1" thickBot="1" x14ac:dyDescent="0.25">
      <c r="B28" s="1008" t="s">
        <v>43</v>
      </c>
      <c r="C28" s="1009"/>
      <c r="D28" s="1010"/>
      <c r="E28" s="1094">
        <f>SUM(E6:E27)</f>
        <v>250.93937156292066</v>
      </c>
      <c r="F28" s="1012"/>
      <c r="G28" s="123" t="e">
        <f>SUM(G6:G27)</f>
        <v>#DIV/0!</v>
      </c>
      <c r="H28" s="114"/>
      <c r="I28" s="1604"/>
      <c r="J28" s="1604"/>
      <c r="K28" s="1604"/>
      <c r="L28" s="1604"/>
      <c r="N28" s="94"/>
      <c r="O28" s="94"/>
      <c r="P28" s="94"/>
      <c r="Q28" s="94"/>
      <c r="R28" s="94"/>
      <c r="S28" s="94"/>
      <c r="T28" s="94"/>
      <c r="U28" s="94"/>
      <c r="V28" s="94"/>
      <c r="W28" s="94"/>
    </row>
    <row r="29" spans="2:23" ht="12.75" customHeight="1" x14ac:dyDescent="0.2">
      <c r="B29" s="1013" t="s">
        <v>298</v>
      </c>
      <c r="C29" s="1014"/>
      <c r="D29" s="980"/>
      <c r="E29" s="1095">
        <f>'Equipment, Buildings, Land (V)'!$L$33</f>
        <v>65.793115405604922</v>
      </c>
      <c r="F29" s="1016"/>
      <c r="G29" s="108" t="e">
        <f>'Equipment, Buildings, Land (V)'!M33</f>
        <v>#NUM!</v>
      </c>
      <c r="H29" s="115"/>
      <c r="I29" s="1604"/>
      <c r="J29" s="1604"/>
      <c r="K29" s="1604"/>
      <c r="L29" s="1604"/>
      <c r="N29" s="94"/>
      <c r="O29" s="94"/>
      <c r="P29" s="94"/>
      <c r="Q29" s="94"/>
      <c r="R29" s="94"/>
      <c r="S29" s="94"/>
      <c r="T29" s="94"/>
      <c r="U29" s="94"/>
      <c r="V29" s="94"/>
      <c r="W29" s="94"/>
    </row>
    <row r="30" spans="2:23" ht="12.75" customHeight="1" x14ac:dyDescent="0.2">
      <c r="B30" s="963" t="s">
        <v>299</v>
      </c>
      <c r="C30" s="1017"/>
      <c r="D30" s="1018"/>
      <c r="E30" s="1096">
        <f>'Irrigation (IX)'!$C$42</f>
        <v>28.026072536255075</v>
      </c>
      <c r="F30" s="1020"/>
      <c r="G30" s="109" t="e">
        <f>'Irrigation (IX)'!E42</f>
        <v>#NUM!</v>
      </c>
      <c r="H30" s="115"/>
      <c r="I30" s="1604"/>
      <c r="J30" s="1604"/>
      <c r="K30" s="1604"/>
      <c r="L30" s="1604"/>
      <c r="N30" s="94"/>
      <c r="O30" s="94"/>
      <c r="P30" s="94"/>
      <c r="Q30" s="94"/>
      <c r="R30" s="94"/>
      <c r="S30" s="94"/>
      <c r="T30" s="94"/>
      <c r="U30" s="94"/>
      <c r="V30" s="94"/>
      <c r="W30" s="94"/>
    </row>
    <row r="31" spans="2:23" ht="12.75" customHeight="1" x14ac:dyDescent="0.2">
      <c r="B31" s="1021" t="s">
        <v>300</v>
      </c>
      <c r="C31" s="964"/>
      <c r="D31" s="964"/>
      <c r="E31" s="1097">
        <f>D43</f>
        <v>0</v>
      </c>
      <c r="F31" s="1016"/>
      <c r="G31" s="109">
        <f>G43</f>
        <v>0</v>
      </c>
      <c r="H31" s="115"/>
      <c r="I31" s="1604"/>
      <c r="J31" s="1604"/>
      <c r="K31" s="1604"/>
      <c r="L31" s="1604"/>
      <c r="N31" s="94"/>
      <c r="O31" s="94"/>
      <c r="P31" s="94"/>
      <c r="Q31" s="94"/>
      <c r="R31" s="94"/>
      <c r="S31" s="94"/>
      <c r="T31" s="94"/>
      <c r="U31" s="94"/>
      <c r="V31" s="94"/>
      <c r="W31" s="94"/>
    </row>
    <row r="32" spans="2:23" ht="14.25" customHeight="1" thickBot="1" x14ac:dyDescent="0.25">
      <c r="B32" s="967" t="s">
        <v>301</v>
      </c>
      <c r="C32" s="1005"/>
      <c r="D32" s="968"/>
      <c r="E32" s="1098">
        <f>'Equipment, Buildings, Land (V)'!$E$36</f>
        <v>56.25</v>
      </c>
      <c r="F32" s="1016"/>
      <c r="G32" s="99">
        <f>'Equipment, Buildings, Land (V)'!H36</f>
        <v>0</v>
      </c>
      <c r="H32" s="114"/>
      <c r="I32" s="1024" t="s">
        <v>50</v>
      </c>
      <c r="N32" s="94"/>
      <c r="O32" s="94"/>
      <c r="P32" s="94"/>
      <c r="Q32" s="94"/>
      <c r="R32" s="94"/>
      <c r="S32" s="94"/>
      <c r="T32" s="94"/>
      <c r="U32" s="94"/>
      <c r="V32" s="94"/>
      <c r="W32" s="94"/>
    </row>
    <row r="33" spans="2:23" ht="14.25" customHeight="1" thickBot="1" x14ac:dyDescent="0.25">
      <c r="B33" s="1008" t="s">
        <v>44</v>
      </c>
      <c r="C33" s="1009"/>
      <c r="D33" s="1009"/>
      <c r="E33" s="1094">
        <f>SUM(E29:E32)</f>
        <v>150.06918794185998</v>
      </c>
      <c r="F33" s="1012"/>
      <c r="G33" s="123" t="e">
        <f>SUM(G29:G32)</f>
        <v>#NUM!</v>
      </c>
      <c r="H33" s="114"/>
      <c r="I33" s="1618" t="s">
        <v>359</v>
      </c>
      <c r="J33" s="1618"/>
      <c r="K33" s="1618"/>
      <c r="L33" s="1618"/>
      <c r="N33" s="94"/>
      <c r="O33" s="94"/>
      <c r="P33" s="94"/>
      <c r="Q33" s="94"/>
      <c r="R33" s="94"/>
      <c r="S33" s="94"/>
      <c r="T33" s="94"/>
      <c r="U33" s="94"/>
      <c r="V33" s="94"/>
      <c r="W33" s="94"/>
    </row>
    <row r="34" spans="2:23" ht="12.75" customHeight="1" thickBot="1" x14ac:dyDescent="0.25">
      <c r="B34" s="1008" t="s">
        <v>45</v>
      </c>
      <c r="C34" s="1009"/>
      <c r="D34" s="1009"/>
      <c r="E34" s="1094">
        <f>(E33+E28)</f>
        <v>401.00855950478064</v>
      </c>
      <c r="F34" s="1012"/>
      <c r="G34" s="123" t="e">
        <f>G28+G33</f>
        <v>#DIV/0!</v>
      </c>
      <c r="H34" s="114"/>
      <c r="I34" s="1618"/>
      <c r="J34" s="1618"/>
      <c r="K34" s="1618"/>
      <c r="L34" s="1618"/>
      <c r="N34" s="94"/>
      <c r="O34" s="94"/>
      <c r="P34" s="94"/>
      <c r="Q34" s="94"/>
      <c r="R34" s="94"/>
      <c r="S34" s="94"/>
      <c r="T34" s="94"/>
      <c r="U34" s="94"/>
      <c r="V34" s="94"/>
      <c r="W34" s="94"/>
    </row>
    <row r="35" spans="2:23" ht="12.75" customHeight="1" x14ac:dyDescent="0.2">
      <c r="B35" s="1026" t="s">
        <v>46</v>
      </c>
      <c r="C35" s="1027"/>
      <c r="D35" s="1027" t="s">
        <v>339</v>
      </c>
      <c r="E35" s="1099" t="s">
        <v>125</v>
      </c>
      <c r="F35" s="1028"/>
      <c r="G35" s="134" t="s">
        <v>125</v>
      </c>
      <c r="H35" s="114"/>
      <c r="I35" s="1618"/>
      <c r="J35" s="1618"/>
      <c r="K35" s="1618"/>
      <c r="L35" s="1618"/>
      <c r="N35" s="94"/>
      <c r="O35" s="94"/>
      <c r="P35" s="94"/>
      <c r="Q35" s="94"/>
      <c r="R35" s="94"/>
      <c r="S35" s="94"/>
      <c r="T35" s="94"/>
      <c r="U35" s="94"/>
      <c r="V35" s="94"/>
      <c r="W35" s="94"/>
    </row>
    <row r="36" spans="2:23" ht="12.75" customHeight="1" x14ac:dyDescent="0.2">
      <c r="B36" s="963" t="s">
        <v>127</v>
      </c>
      <c r="C36" s="964"/>
      <c r="D36" s="964">
        <f>'Crop Yields, Prices &amp; Insur (X)'!E7</f>
        <v>75</v>
      </c>
      <c r="E36" s="964">
        <f>'Crop Yields, Prices &amp; Insur (X)'!F7</f>
        <v>80</v>
      </c>
      <c r="F36" s="1029"/>
      <c r="G36" s="100">
        <f>'Crop Yields, Prices &amp; Insur (X)'!G7</f>
        <v>0</v>
      </c>
      <c r="H36" s="114"/>
      <c r="I36" s="1618"/>
      <c r="J36" s="1618"/>
      <c r="K36" s="1618"/>
      <c r="L36" s="1618"/>
      <c r="N36" s="94"/>
      <c r="O36" s="94"/>
      <c r="P36" s="94"/>
      <c r="Q36" s="94"/>
      <c r="R36" s="94"/>
      <c r="S36" s="94"/>
      <c r="T36" s="94"/>
      <c r="U36" s="94"/>
      <c r="V36" s="94"/>
      <c r="W36" s="94"/>
    </row>
    <row r="37" spans="2:23" ht="14.25" customHeight="1" thickBot="1" x14ac:dyDescent="0.25">
      <c r="B37" s="967" t="s">
        <v>408</v>
      </c>
      <c r="C37" s="1030"/>
      <c r="D37" s="456"/>
      <c r="E37" s="1031">
        <f>'Crop Yields, Prices &amp; Insur (X)'!H7</f>
        <v>5.55</v>
      </c>
      <c r="F37" s="1032"/>
      <c r="G37" s="101">
        <f>'Crop Yields, Prices &amp; Insur (X)'!I7</f>
        <v>0</v>
      </c>
      <c r="H37" s="114"/>
      <c r="I37" s="1618"/>
      <c r="J37" s="1618"/>
      <c r="K37" s="1618"/>
      <c r="L37" s="1618"/>
      <c r="N37" s="94"/>
      <c r="O37" s="94"/>
      <c r="P37" s="94"/>
      <c r="Q37" s="94"/>
      <c r="R37" s="94"/>
      <c r="S37" s="94"/>
      <c r="T37" s="94"/>
      <c r="U37" s="94"/>
      <c r="V37" s="94"/>
      <c r="W37" s="94"/>
    </row>
    <row r="38" spans="2:23" ht="12" customHeight="1" thickBot="1" x14ac:dyDescent="0.25">
      <c r="B38" s="1008" t="s">
        <v>42</v>
      </c>
      <c r="C38" s="1100"/>
      <c r="D38" s="1100">
        <f>D36*E37</f>
        <v>416.25</v>
      </c>
      <c r="E38" s="1101">
        <f>(E36*E$37)</f>
        <v>444</v>
      </c>
      <c r="F38" s="1037"/>
      <c r="G38" s="1561">
        <f>(G36*G$37)</f>
        <v>0</v>
      </c>
      <c r="H38" s="114"/>
      <c r="I38" s="1024" t="s">
        <v>56</v>
      </c>
      <c r="N38" s="94"/>
      <c r="O38" s="94"/>
      <c r="P38" s="94"/>
      <c r="Q38" s="94"/>
      <c r="R38" s="94"/>
      <c r="S38" s="94"/>
      <c r="T38" s="94"/>
      <c r="U38" s="94"/>
      <c r="V38" s="94"/>
      <c r="W38" s="94"/>
    </row>
    <row r="39" spans="2:23" ht="12" customHeight="1" thickBot="1" x14ac:dyDescent="0.25">
      <c r="B39" s="1008" t="s">
        <v>48</v>
      </c>
      <c r="C39" s="1035"/>
      <c r="D39" s="1035">
        <f>D38-E34</f>
        <v>15.241440495219365</v>
      </c>
      <c r="E39" s="1036">
        <f>(E38-E34)</f>
        <v>42.991440495219365</v>
      </c>
      <c r="F39" s="1038"/>
      <c r="G39" s="120" t="e">
        <f>G38-G34</f>
        <v>#DIV/0!</v>
      </c>
      <c r="H39" s="114"/>
      <c r="I39" s="1603" t="s">
        <v>124</v>
      </c>
      <c r="J39" s="1609"/>
      <c r="K39" s="1609"/>
      <c r="L39" s="1609"/>
      <c r="N39" s="94"/>
      <c r="O39" s="94"/>
      <c r="P39" s="94"/>
      <c r="Q39" s="94"/>
      <c r="R39" s="94"/>
      <c r="S39" s="94"/>
      <c r="T39" s="94"/>
      <c r="U39" s="94"/>
      <c r="V39" s="94"/>
      <c r="W39" s="94"/>
    </row>
    <row r="40" spans="2:23" ht="12.6" customHeight="1" x14ac:dyDescent="0.2">
      <c r="B40" s="1040" t="s">
        <v>300</v>
      </c>
      <c r="C40" s="964"/>
      <c r="D40" s="1102" t="s">
        <v>192</v>
      </c>
      <c r="E40" s="1620"/>
      <c r="F40" s="1621"/>
      <c r="G40" s="137" t="s">
        <v>192</v>
      </c>
      <c r="H40" s="114"/>
      <c r="I40" s="1024" t="s">
        <v>57</v>
      </c>
      <c r="N40" s="94"/>
      <c r="O40" s="94"/>
      <c r="P40" s="94"/>
      <c r="Q40" s="94"/>
      <c r="R40" s="94"/>
      <c r="S40" s="94"/>
      <c r="T40" s="94"/>
      <c r="U40" s="94"/>
      <c r="V40" s="94"/>
      <c r="W40" s="94"/>
    </row>
    <row r="41" spans="2:23" ht="12.75" customHeight="1" x14ac:dyDescent="0.2">
      <c r="B41" s="1103"/>
      <c r="C41" s="1104"/>
      <c r="D41" s="1105">
        <f>'Specialized Equipment (VII)'!J9</f>
        <v>0</v>
      </c>
      <c r="E41" s="1601">
        <f>'Specialized Equipment (VII)'!C9</f>
        <v>0</v>
      </c>
      <c r="F41" s="1602"/>
      <c r="G41" s="110">
        <f>'Specialized Equipment (VII)'!K9</f>
        <v>0</v>
      </c>
      <c r="H41" s="115"/>
      <c r="I41" s="1600" t="s">
        <v>664</v>
      </c>
      <c r="J41" s="1600"/>
      <c r="K41" s="1600"/>
      <c r="L41" s="1600"/>
      <c r="N41" s="94"/>
      <c r="O41" s="94"/>
      <c r="P41" s="94"/>
      <c r="Q41" s="94"/>
      <c r="R41" s="94"/>
      <c r="S41" s="94"/>
      <c r="T41" s="94"/>
      <c r="U41" s="94"/>
      <c r="V41" s="94"/>
      <c r="W41" s="94"/>
    </row>
    <row r="42" spans="2:23" ht="12.6" customHeight="1" x14ac:dyDescent="0.2">
      <c r="B42" s="1106"/>
      <c r="C42" s="1045"/>
      <c r="D42" s="1107">
        <f>'Specialized Equipment (VII)'!J10</f>
        <v>0</v>
      </c>
      <c r="E42" s="1601">
        <f>'Specialized Equipment (VII)'!C10</f>
        <v>0</v>
      </c>
      <c r="F42" s="1602"/>
      <c r="G42" s="111">
        <f>'Specialized Equipment (VII)'!K10</f>
        <v>0</v>
      </c>
      <c r="H42" s="115"/>
      <c r="I42" s="1600"/>
      <c r="J42" s="1600"/>
      <c r="K42" s="1600"/>
      <c r="L42" s="1600"/>
      <c r="N42" s="94"/>
      <c r="O42" s="94"/>
      <c r="P42" s="94"/>
      <c r="Q42" s="94"/>
      <c r="R42" s="94"/>
      <c r="S42" s="94"/>
      <c r="T42" s="94"/>
      <c r="U42" s="94"/>
      <c r="V42" s="94"/>
      <c r="W42" s="94"/>
    </row>
    <row r="43" spans="2:23" ht="12.6" customHeight="1" thickBot="1" x14ac:dyDescent="0.25">
      <c r="B43" s="1108" t="s">
        <v>198</v>
      </c>
      <c r="C43" s="1109"/>
      <c r="D43" s="1110">
        <f>SUM(D41:D42)</f>
        <v>0</v>
      </c>
      <c r="E43" s="1606" t="s">
        <v>198</v>
      </c>
      <c r="F43" s="1607"/>
      <c r="G43" s="121">
        <f>SUM(G41:G42)</f>
        <v>0</v>
      </c>
      <c r="H43" s="115"/>
      <c r="I43" s="1600"/>
      <c r="J43" s="1600"/>
      <c r="K43" s="1600"/>
      <c r="L43" s="1600"/>
      <c r="N43" s="94"/>
      <c r="O43" s="94"/>
      <c r="P43" s="94"/>
      <c r="Q43" s="94"/>
      <c r="R43" s="94"/>
      <c r="S43" s="94"/>
      <c r="T43" s="94"/>
      <c r="U43" s="94"/>
      <c r="V43" s="94"/>
      <c r="W43" s="94"/>
    </row>
    <row r="44" spans="2:23" ht="12" customHeight="1" thickTop="1" x14ac:dyDescent="0.2">
      <c r="B44" s="1074" t="s">
        <v>449</v>
      </c>
      <c r="C44" s="964"/>
      <c r="D44" s="964"/>
      <c r="E44" s="1111"/>
      <c r="F44" s="1055"/>
      <c r="G44" s="98"/>
      <c r="H44" s="114"/>
      <c r="I44" s="1600"/>
      <c r="J44" s="1600"/>
      <c r="K44" s="1600"/>
      <c r="L44" s="1600"/>
      <c r="N44" s="94"/>
      <c r="O44" s="94"/>
      <c r="P44" s="94"/>
      <c r="Q44" s="94"/>
      <c r="R44" s="94"/>
      <c r="S44" s="94"/>
      <c r="T44" s="94"/>
      <c r="U44" s="94"/>
      <c r="V44" s="94"/>
      <c r="W44" s="94"/>
    </row>
    <row r="45" spans="2:23" ht="12.6" customHeight="1" x14ac:dyDescent="0.2">
      <c r="B45" s="1052" t="s">
        <v>420</v>
      </c>
      <c r="C45" s="1053"/>
      <c r="D45" s="1053" t="s">
        <v>422</v>
      </c>
      <c r="E45" s="1054">
        <f>E34/E36</f>
        <v>5.0126069938097579</v>
      </c>
      <c r="F45" s="1055"/>
      <c r="G45" s="116" t="e">
        <f>G34/G36</f>
        <v>#DIV/0!</v>
      </c>
      <c r="H45" s="114"/>
      <c r="I45" s="1600"/>
      <c r="J45" s="1600"/>
      <c r="K45" s="1600"/>
      <c r="L45" s="1600"/>
      <c r="N45" s="94"/>
      <c r="O45" s="94"/>
      <c r="P45" s="94"/>
      <c r="Q45" s="94"/>
      <c r="R45" s="94"/>
      <c r="S45" s="94"/>
      <c r="T45" s="94"/>
      <c r="U45" s="94"/>
      <c r="V45" s="94"/>
      <c r="W45" s="94"/>
    </row>
    <row r="46" spans="2:23" ht="12.6" customHeight="1" thickBot="1" x14ac:dyDescent="0.25">
      <c r="B46" s="1056" t="s">
        <v>421</v>
      </c>
      <c r="C46" s="1057"/>
      <c r="D46" s="1058" t="s">
        <v>292</v>
      </c>
      <c r="E46" s="1059">
        <f>E34/E37</f>
        <v>72.253794505365889</v>
      </c>
      <c r="F46" s="1060"/>
      <c r="G46" s="113" t="e">
        <f>G34/G37</f>
        <v>#DIV/0!</v>
      </c>
      <c r="H46" s="114"/>
      <c r="I46" s="1600" t="s">
        <v>164</v>
      </c>
      <c r="J46" s="1600"/>
      <c r="K46" s="1600"/>
      <c r="L46" s="1600"/>
      <c r="N46" s="94"/>
      <c r="O46" s="94"/>
      <c r="P46" s="94"/>
      <c r="Q46" s="94"/>
      <c r="R46" s="94"/>
      <c r="S46" s="94"/>
      <c r="T46" s="94"/>
      <c r="U46" s="94"/>
      <c r="V46" s="94"/>
      <c r="W46" s="94"/>
    </row>
    <row r="47" spans="2:23" ht="12.6" customHeight="1" thickTop="1" x14ac:dyDescent="0.2">
      <c r="B47" s="395"/>
      <c r="C47" s="395"/>
      <c r="D47" s="395"/>
      <c r="E47" s="395"/>
      <c r="F47" s="395"/>
      <c r="G47" s="395"/>
      <c r="H47" s="114"/>
      <c r="I47" s="1605" t="s">
        <v>121</v>
      </c>
      <c r="J47" s="1605"/>
      <c r="K47" s="1605"/>
      <c r="L47" s="1605"/>
      <c r="N47" s="94"/>
      <c r="O47" s="94"/>
      <c r="P47" s="94"/>
      <c r="Q47" s="94"/>
      <c r="R47" s="94"/>
      <c r="S47" s="94"/>
      <c r="T47" s="94"/>
      <c r="U47" s="94"/>
      <c r="V47" s="94"/>
      <c r="W47" s="94"/>
    </row>
    <row r="48" spans="2:23" ht="12.6" customHeight="1" x14ac:dyDescent="0.2">
      <c r="B48" s="1024" t="s">
        <v>58</v>
      </c>
      <c r="C48" s="1061"/>
      <c r="D48" s="395"/>
      <c r="E48" s="395"/>
      <c r="F48" s="395"/>
      <c r="G48" s="395"/>
      <c r="H48" s="114"/>
      <c r="I48" s="1605"/>
      <c r="J48" s="1605"/>
      <c r="K48" s="1605"/>
      <c r="L48" s="1605"/>
      <c r="N48" s="94"/>
      <c r="O48" s="94"/>
      <c r="P48" s="94"/>
      <c r="Q48" s="94"/>
      <c r="R48" s="94"/>
      <c r="S48" s="94"/>
      <c r="T48" s="94"/>
      <c r="U48" s="94"/>
      <c r="V48" s="94"/>
      <c r="W48" s="94"/>
    </row>
    <row r="49" spans="2:23" ht="12.6" customHeight="1" x14ac:dyDescent="0.2">
      <c r="B49" s="1622" t="s">
        <v>19</v>
      </c>
      <c r="C49" s="1622"/>
      <c r="D49" s="1622"/>
      <c r="E49" s="1622"/>
      <c r="F49" s="1622"/>
      <c r="G49" s="1622"/>
      <c r="H49" s="114"/>
      <c r="I49" s="1613" t="s">
        <v>595</v>
      </c>
      <c r="J49" s="1613"/>
      <c r="K49" s="1613"/>
      <c r="L49" s="1613"/>
      <c r="N49" s="94"/>
      <c r="O49" s="94"/>
      <c r="P49" s="94"/>
      <c r="Q49" s="94"/>
      <c r="R49" s="94"/>
      <c r="S49" s="94"/>
      <c r="T49" s="94"/>
      <c r="U49" s="94"/>
      <c r="V49" s="94"/>
      <c r="W49" s="94"/>
    </row>
    <row r="50" spans="2:23" ht="12" customHeight="1" x14ac:dyDescent="0.2">
      <c r="B50" s="1622"/>
      <c r="C50" s="1622"/>
      <c r="D50" s="1622"/>
      <c r="E50" s="1622"/>
      <c r="F50" s="1622"/>
      <c r="G50" s="1622"/>
      <c r="H50" s="395"/>
      <c r="I50" s="1613"/>
      <c r="J50" s="1613"/>
      <c r="K50" s="1613"/>
      <c r="L50" s="1613"/>
      <c r="N50" s="94"/>
      <c r="O50" s="94"/>
      <c r="P50" s="94"/>
      <c r="Q50" s="94"/>
      <c r="R50" s="94"/>
      <c r="S50" s="94"/>
      <c r="T50" s="94"/>
      <c r="U50" s="94"/>
      <c r="V50" s="94"/>
      <c r="W50" s="94"/>
    </row>
    <row r="51" spans="2:23" ht="12" customHeight="1" x14ac:dyDescent="0.2">
      <c r="B51" s="1622"/>
      <c r="C51" s="1622"/>
      <c r="D51" s="1622"/>
      <c r="E51" s="1622"/>
      <c r="F51" s="1622"/>
      <c r="G51" s="1622"/>
      <c r="H51" s="395"/>
      <c r="N51" s="94"/>
      <c r="O51" s="94"/>
      <c r="P51" s="94"/>
      <c r="Q51" s="94"/>
      <c r="R51" s="94"/>
      <c r="S51" s="94"/>
      <c r="T51" s="94"/>
      <c r="U51" s="94"/>
      <c r="V51" s="94"/>
      <c r="W51" s="94"/>
    </row>
    <row r="52" spans="2:23" ht="12" customHeight="1" x14ac:dyDescent="0.2">
      <c r="B52" s="208"/>
      <c r="C52" s="1479"/>
      <c r="D52" s="1479"/>
      <c r="E52" s="1479"/>
      <c r="F52" s="1437"/>
      <c r="G52" s="94"/>
      <c r="H52" s="4"/>
      <c r="I52" s="1478"/>
      <c r="J52" s="1478"/>
      <c r="K52" s="1478"/>
      <c r="L52" s="1478"/>
      <c r="N52" s="94"/>
      <c r="O52" s="94"/>
      <c r="P52" s="94"/>
      <c r="Q52" s="94"/>
      <c r="R52" s="94"/>
      <c r="S52" s="94"/>
      <c r="T52" s="94"/>
      <c r="U52" s="94"/>
      <c r="V52" s="94"/>
      <c r="W52" s="94"/>
    </row>
    <row r="53" spans="2:23" ht="12" customHeight="1" x14ac:dyDescent="0.2">
      <c r="B53" s="94"/>
      <c r="C53" s="94"/>
      <c r="D53" s="94"/>
      <c r="E53" s="94"/>
      <c r="F53" s="94"/>
      <c r="G53" s="94"/>
      <c r="H53" s="18"/>
      <c r="I53" s="1478"/>
      <c r="J53" s="1478"/>
      <c r="K53" s="1478"/>
      <c r="L53" s="1478"/>
      <c r="N53" s="94"/>
      <c r="O53" s="94"/>
      <c r="P53" s="94"/>
      <c r="Q53" s="94"/>
      <c r="R53" s="94"/>
      <c r="S53" s="94"/>
      <c r="T53" s="94"/>
      <c r="U53" s="94"/>
      <c r="V53" s="94"/>
      <c r="W53" s="94"/>
    </row>
    <row r="54" spans="2:23" ht="12" customHeight="1" x14ac:dyDescent="0.2">
      <c r="B54" s="1480"/>
      <c r="C54" s="1480"/>
      <c r="D54" s="1480"/>
      <c r="E54" s="1481"/>
      <c r="F54" s="1481"/>
      <c r="G54" s="1481"/>
      <c r="H54" s="1481"/>
      <c r="I54" s="1480"/>
      <c r="J54" s="1480"/>
      <c r="K54" s="94"/>
      <c r="L54" s="94"/>
      <c r="N54" s="94"/>
      <c r="O54" s="94"/>
      <c r="P54" s="94"/>
      <c r="Q54" s="94"/>
      <c r="R54" s="94"/>
      <c r="S54" s="94"/>
      <c r="T54" s="94"/>
      <c r="U54" s="94"/>
      <c r="V54" s="94"/>
      <c r="W54" s="94"/>
    </row>
    <row r="55" spans="2:23" ht="12" customHeight="1" x14ac:dyDescent="0.2">
      <c r="B55" s="1481"/>
      <c r="C55" s="1482"/>
      <c r="D55" s="1482"/>
      <c r="E55" s="1481"/>
      <c r="F55" s="1481"/>
      <c r="G55" s="1481"/>
      <c r="H55" s="1481"/>
      <c r="I55" s="1480"/>
      <c r="J55" s="1480"/>
      <c r="K55" s="94"/>
      <c r="L55" s="94"/>
      <c r="N55" s="94"/>
      <c r="O55" s="94"/>
      <c r="P55" s="94"/>
      <c r="Q55" s="94"/>
      <c r="R55" s="94"/>
      <c r="S55" s="94"/>
      <c r="T55" s="94"/>
      <c r="U55" s="94"/>
      <c r="V55" s="94"/>
      <c r="W55" s="94"/>
    </row>
    <row r="56" spans="2:23" ht="12" customHeight="1" x14ac:dyDescent="0.2">
      <c r="B56" s="1481"/>
      <c r="C56" s="1482"/>
      <c r="D56" s="1482"/>
      <c r="E56" s="1481"/>
      <c r="F56" s="1481"/>
      <c r="I56" s="1483"/>
      <c r="J56" s="1480"/>
      <c r="K56" s="94"/>
      <c r="L56" s="94"/>
      <c r="N56" s="94"/>
      <c r="O56" s="94"/>
      <c r="P56" s="94"/>
      <c r="Q56" s="94"/>
      <c r="R56" s="94"/>
      <c r="S56" s="94"/>
      <c r="T56" s="94"/>
      <c r="U56" s="94"/>
      <c r="V56" s="94"/>
      <c r="W56" s="94"/>
    </row>
    <row r="57" spans="2:23" ht="12" customHeight="1" x14ac:dyDescent="0.2">
      <c r="B57" s="1481"/>
      <c r="C57" s="1482"/>
      <c r="D57" s="1482"/>
      <c r="E57" s="1481"/>
      <c r="F57" s="1481"/>
      <c r="G57" s="1481"/>
      <c r="H57" s="1481"/>
      <c r="I57" s="1481"/>
      <c r="J57" s="1480"/>
      <c r="K57" s="94"/>
      <c r="L57" s="94"/>
      <c r="N57" s="94"/>
      <c r="O57" s="94"/>
      <c r="P57" s="94"/>
      <c r="Q57" s="94"/>
      <c r="R57" s="94"/>
      <c r="S57" s="94"/>
      <c r="T57" s="94"/>
      <c r="U57" s="94"/>
      <c r="V57" s="94"/>
      <c r="W57" s="94"/>
    </row>
    <row r="58" spans="2:23" x14ac:dyDescent="0.2">
      <c r="B58" s="94"/>
      <c r="C58" s="94"/>
      <c r="D58" s="94"/>
      <c r="E58" s="94"/>
      <c r="F58" s="94"/>
      <c r="G58" s="94"/>
      <c r="H58" s="94"/>
      <c r="I58" s="94"/>
      <c r="J58" s="94"/>
      <c r="K58" s="94"/>
      <c r="L58" s="94"/>
    </row>
    <row r="59" spans="2:23" x14ac:dyDescent="0.2">
      <c r="B59" s="94"/>
      <c r="C59" s="94"/>
      <c r="D59" s="94"/>
      <c r="E59" s="94"/>
      <c r="F59" s="94"/>
      <c r="G59" s="94"/>
      <c r="H59" s="94"/>
      <c r="I59" s="94"/>
      <c r="J59" s="94"/>
      <c r="K59" s="94"/>
      <c r="L59" s="94"/>
    </row>
    <row r="60" spans="2:23" x14ac:dyDescent="0.2">
      <c r="B60" s="94"/>
      <c r="C60" s="94"/>
      <c r="D60" s="94"/>
      <c r="E60" s="94"/>
      <c r="F60" s="94"/>
      <c r="G60" s="94"/>
      <c r="H60" s="94"/>
      <c r="I60" s="94"/>
      <c r="J60" s="94"/>
      <c r="K60" s="94"/>
      <c r="L60" s="94"/>
    </row>
    <row r="61" spans="2:23" x14ac:dyDescent="0.2">
      <c r="B61" s="94"/>
      <c r="C61" s="94"/>
      <c r="D61" s="94"/>
      <c r="E61" s="94"/>
      <c r="F61" s="94"/>
      <c r="G61" s="94"/>
      <c r="H61" s="94"/>
      <c r="I61" s="94"/>
      <c r="J61" s="94"/>
      <c r="K61" s="94"/>
      <c r="L61" s="94"/>
    </row>
    <row r="62" spans="2:23" x14ac:dyDescent="0.2">
      <c r="B62" s="94"/>
      <c r="C62" s="94"/>
      <c r="D62" s="94"/>
      <c r="E62" s="94"/>
      <c r="F62" s="94"/>
      <c r="G62" s="94"/>
      <c r="H62" s="94"/>
      <c r="I62" s="94"/>
      <c r="J62" s="94"/>
      <c r="K62" s="94"/>
      <c r="L62" s="94"/>
    </row>
    <row r="63" spans="2:23" x14ac:dyDescent="0.2">
      <c r="B63" s="94"/>
      <c r="C63" s="94"/>
      <c r="D63" s="94"/>
      <c r="E63" s="94"/>
      <c r="F63" s="94"/>
      <c r="G63" s="94"/>
      <c r="H63" s="94"/>
      <c r="I63" s="94"/>
      <c r="J63" s="94"/>
      <c r="K63" s="94"/>
      <c r="L63" s="94"/>
    </row>
    <row r="64" spans="2:23" x14ac:dyDescent="0.2">
      <c r="B64" s="94"/>
      <c r="C64" s="94"/>
      <c r="D64" s="94"/>
      <c r="E64" s="94"/>
      <c r="F64" s="94"/>
      <c r="G64" s="94"/>
      <c r="H64" s="94"/>
      <c r="I64" s="94"/>
      <c r="J64" s="94"/>
      <c r="K64" s="94"/>
      <c r="L64" s="94"/>
    </row>
    <row r="65" spans="2:12" x14ac:dyDescent="0.2">
      <c r="B65" s="94"/>
      <c r="C65" s="94"/>
      <c r="D65" s="94"/>
      <c r="E65" s="94"/>
      <c r="F65" s="94"/>
      <c r="G65" s="94"/>
      <c r="H65" s="94"/>
      <c r="I65" s="94"/>
      <c r="J65" s="94"/>
      <c r="K65" s="94"/>
      <c r="L65" s="94"/>
    </row>
    <row r="66" spans="2:12" x14ac:dyDescent="0.2">
      <c r="B66" s="94"/>
      <c r="C66" s="94"/>
      <c r="D66" s="94"/>
      <c r="E66" s="94"/>
      <c r="F66" s="94"/>
      <c r="G66" s="94"/>
      <c r="H66" s="94"/>
      <c r="I66" s="94"/>
      <c r="J66" s="94"/>
      <c r="K66" s="94"/>
      <c r="L66" s="94"/>
    </row>
    <row r="67" spans="2:12" x14ac:dyDescent="0.2">
      <c r="B67" s="94"/>
      <c r="C67" s="94"/>
      <c r="D67" s="94"/>
      <c r="E67" s="94"/>
      <c r="F67" s="94"/>
      <c r="G67" s="94"/>
      <c r="H67" s="94"/>
      <c r="I67" s="94"/>
      <c r="J67" s="94"/>
      <c r="K67" s="94"/>
      <c r="L67" s="94"/>
    </row>
    <row r="68" spans="2:12" x14ac:dyDescent="0.2">
      <c r="B68" s="94"/>
      <c r="C68" s="94"/>
      <c r="D68" s="94"/>
      <c r="E68" s="94"/>
      <c r="F68" s="94"/>
      <c r="G68" s="94"/>
      <c r="H68" s="94"/>
      <c r="I68" s="94"/>
      <c r="J68" s="94"/>
      <c r="K68" s="94"/>
      <c r="L68" s="94"/>
    </row>
    <row r="69" spans="2:12" x14ac:dyDescent="0.2">
      <c r="B69" s="94"/>
      <c r="C69" s="94"/>
      <c r="D69" s="94"/>
      <c r="E69" s="94"/>
      <c r="F69" s="94"/>
      <c r="G69" s="94"/>
      <c r="H69" s="94"/>
      <c r="I69" s="94"/>
      <c r="J69" s="94"/>
      <c r="K69" s="94"/>
      <c r="L69" s="94"/>
    </row>
    <row r="70" spans="2:12" x14ac:dyDescent="0.2">
      <c r="B70" s="94"/>
      <c r="C70" s="94"/>
      <c r="D70" s="94"/>
      <c r="E70" s="94"/>
      <c r="F70" s="94"/>
      <c r="G70" s="94"/>
      <c r="H70" s="94"/>
      <c r="I70" s="94"/>
      <c r="J70" s="94"/>
      <c r="K70" s="94"/>
      <c r="L70" s="94"/>
    </row>
    <row r="71" spans="2:12" x14ac:dyDescent="0.2">
      <c r="B71" s="94"/>
      <c r="C71" s="94"/>
      <c r="D71" s="94"/>
      <c r="E71" s="94"/>
      <c r="F71" s="94"/>
      <c r="G71" s="94"/>
      <c r="H71" s="94"/>
      <c r="I71" s="94"/>
      <c r="J71" s="94"/>
      <c r="K71" s="94"/>
      <c r="L71" s="94"/>
    </row>
    <row r="72" spans="2:12" x14ac:dyDescent="0.2">
      <c r="B72" s="94"/>
      <c r="C72" s="94"/>
      <c r="D72" s="94"/>
      <c r="E72" s="94"/>
      <c r="F72" s="94"/>
      <c r="G72" s="94"/>
      <c r="H72" s="94"/>
      <c r="I72" s="94"/>
      <c r="J72" s="94"/>
      <c r="K72" s="94"/>
      <c r="L72" s="94"/>
    </row>
    <row r="73" spans="2:12" x14ac:dyDescent="0.2">
      <c r="B73" s="94"/>
      <c r="C73" s="94"/>
      <c r="D73" s="94"/>
      <c r="E73" s="94"/>
      <c r="F73" s="94"/>
      <c r="G73" s="94"/>
      <c r="H73" s="94"/>
      <c r="I73" s="94"/>
      <c r="J73" s="94"/>
      <c r="K73" s="94"/>
      <c r="L73" s="94"/>
    </row>
    <row r="74" spans="2:12" x14ac:dyDescent="0.2">
      <c r="B74" s="94"/>
      <c r="C74" s="94"/>
      <c r="D74" s="94"/>
      <c r="E74" s="94"/>
      <c r="F74" s="94"/>
      <c r="G74" s="94"/>
      <c r="H74" s="94"/>
      <c r="I74" s="94"/>
      <c r="J74" s="94"/>
      <c r="K74" s="94"/>
      <c r="L74" s="94"/>
    </row>
    <row r="75" spans="2:12" x14ac:dyDescent="0.2">
      <c r="B75" s="94"/>
      <c r="C75" s="94"/>
      <c r="D75" s="94"/>
      <c r="E75" s="94"/>
      <c r="F75" s="94"/>
      <c r="G75" s="94"/>
      <c r="H75" s="94"/>
      <c r="I75" s="94"/>
      <c r="J75" s="94"/>
      <c r="K75" s="94"/>
      <c r="L75" s="94"/>
    </row>
    <row r="76" spans="2:12" x14ac:dyDescent="0.2">
      <c r="B76" s="94"/>
      <c r="C76" s="94"/>
      <c r="D76" s="94"/>
      <c r="E76" s="94"/>
      <c r="F76" s="94"/>
      <c r="G76" s="94"/>
      <c r="H76" s="94"/>
      <c r="I76" s="94"/>
      <c r="J76" s="94"/>
      <c r="K76" s="94"/>
      <c r="L76" s="94"/>
    </row>
    <row r="77" spans="2:12" x14ac:dyDescent="0.2">
      <c r="B77" s="94"/>
      <c r="C77" s="94"/>
      <c r="D77" s="94"/>
      <c r="E77" s="94"/>
      <c r="F77" s="94"/>
      <c r="G77" s="94"/>
      <c r="H77" s="94"/>
      <c r="I77" s="94"/>
      <c r="J77" s="94"/>
      <c r="K77" s="94"/>
      <c r="L77" s="94"/>
    </row>
    <row r="78" spans="2:12" x14ac:dyDescent="0.2">
      <c r="B78" s="94"/>
      <c r="C78" s="94"/>
      <c r="D78" s="94"/>
      <c r="E78" s="94"/>
      <c r="F78" s="94"/>
      <c r="G78" s="94"/>
      <c r="H78" s="94"/>
      <c r="I78" s="94"/>
      <c r="J78" s="94"/>
      <c r="K78" s="94"/>
      <c r="L78" s="94"/>
    </row>
    <row r="79" spans="2:12" x14ac:dyDescent="0.2">
      <c r="B79" s="94"/>
      <c r="C79" s="94"/>
      <c r="D79" s="94"/>
      <c r="E79" s="94"/>
      <c r="F79" s="94"/>
      <c r="G79" s="94"/>
      <c r="H79" s="94"/>
      <c r="I79" s="94"/>
      <c r="J79" s="94"/>
      <c r="K79" s="94"/>
      <c r="L79" s="94"/>
    </row>
    <row r="80" spans="2:12" x14ac:dyDescent="0.2">
      <c r="B80" s="94"/>
      <c r="C80" s="94"/>
      <c r="D80" s="94"/>
      <c r="E80" s="94"/>
      <c r="F80" s="94"/>
      <c r="G80" s="94"/>
      <c r="H80" s="94"/>
      <c r="I80" s="94"/>
      <c r="J80" s="94"/>
      <c r="K80" s="94"/>
      <c r="L80" s="94"/>
    </row>
    <row r="81" spans="2:12" x14ac:dyDescent="0.2">
      <c r="B81" s="94"/>
      <c r="C81" s="94"/>
      <c r="D81" s="94"/>
      <c r="E81" s="94"/>
      <c r="F81" s="94"/>
      <c r="G81" s="94"/>
      <c r="H81" s="94"/>
      <c r="I81" s="94"/>
      <c r="J81" s="94"/>
      <c r="K81" s="94"/>
      <c r="L81" s="94"/>
    </row>
    <row r="82" spans="2:12" x14ac:dyDescent="0.2">
      <c r="B82" s="94"/>
      <c r="C82" s="94"/>
      <c r="D82" s="94"/>
      <c r="E82" s="94"/>
      <c r="F82" s="94"/>
      <c r="G82" s="94"/>
      <c r="H82" s="94"/>
      <c r="I82" s="94"/>
      <c r="J82" s="94"/>
      <c r="K82" s="94"/>
      <c r="L82" s="94"/>
    </row>
    <row r="83" spans="2:12" x14ac:dyDescent="0.2">
      <c r="B83" s="94"/>
      <c r="C83" s="94"/>
      <c r="D83" s="94"/>
      <c r="E83" s="94"/>
      <c r="F83" s="94"/>
      <c r="G83" s="94"/>
      <c r="H83" s="94"/>
      <c r="I83" s="94"/>
      <c r="J83" s="94"/>
      <c r="K83" s="94"/>
      <c r="L83" s="94"/>
    </row>
    <row r="84" spans="2:12" x14ac:dyDescent="0.2">
      <c r="B84" s="94"/>
      <c r="C84" s="94"/>
      <c r="D84" s="94"/>
      <c r="E84" s="94"/>
      <c r="F84" s="94"/>
      <c r="G84" s="94"/>
      <c r="H84" s="94"/>
      <c r="I84" s="94"/>
      <c r="J84" s="94"/>
      <c r="K84" s="94"/>
      <c r="L84" s="94"/>
    </row>
    <row r="85" spans="2:12" x14ac:dyDescent="0.2">
      <c r="B85" s="94"/>
      <c r="C85" s="94"/>
      <c r="D85" s="94"/>
      <c r="E85" s="94"/>
      <c r="F85" s="94"/>
      <c r="G85" s="94"/>
      <c r="H85" s="94"/>
      <c r="I85" s="94"/>
      <c r="J85" s="94"/>
      <c r="K85" s="94"/>
      <c r="L85" s="94"/>
    </row>
    <row r="86" spans="2:12" x14ac:dyDescent="0.2">
      <c r="B86" s="94"/>
      <c r="C86" s="94"/>
      <c r="D86" s="94"/>
      <c r="E86" s="94"/>
      <c r="F86" s="94"/>
      <c r="G86" s="94"/>
      <c r="H86" s="94"/>
      <c r="I86" s="94"/>
      <c r="J86" s="94"/>
      <c r="K86" s="94"/>
      <c r="L86" s="94"/>
    </row>
    <row r="87" spans="2:12" x14ac:dyDescent="0.2">
      <c r="B87" s="94"/>
      <c r="C87" s="94"/>
      <c r="D87" s="94"/>
      <c r="E87" s="94"/>
      <c r="F87" s="94"/>
      <c r="G87" s="94"/>
      <c r="H87" s="94"/>
      <c r="I87" s="94"/>
      <c r="J87" s="94"/>
      <c r="K87" s="94"/>
      <c r="L87" s="94"/>
    </row>
    <row r="88" spans="2:12" x14ac:dyDescent="0.2">
      <c r="B88" s="94"/>
      <c r="C88" s="94"/>
      <c r="D88" s="94"/>
      <c r="E88" s="94"/>
      <c r="F88" s="94"/>
      <c r="G88" s="94"/>
      <c r="H88" s="94"/>
      <c r="I88" s="94"/>
      <c r="J88" s="94"/>
      <c r="K88" s="94"/>
      <c r="L88" s="94"/>
    </row>
    <row r="89" spans="2:12" x14ac:dyDescent="0.2">
      <c r="B89" s="94"/>
      <c r="C89" s="94"/>
      <c r="D89" s="94"/>
      <c r="E89" s="94"/>
      <c r="F89" s="94"/>
      <c r="G89" s="94"/>
      <c r="H89" s="94"/>
      <c r="I89" s="94"/>
      <c r="J89" s="94"/>
      <c r="K89" s="94"/>
      <c r="L89" s="94"/>
    </row>
    <row r="90" spans="2:12" x14ac:dyDescent="0.2">
      <c r="B90" s="94"/>
      <c r="C90" s="94"/>
      <c r="D90" s="94"/>
      <c r="E90" s="94"/>
      <c r="F90" s="94"/>
      <c r="G90" s="94"/>
      <c r="H90" s="94"/>
      <c r="I90" s="94"/>
      <c r="J90" s="94"/>
      <c r="K90" s="94"/>
      <c r="L90" s="94"/>
    </row>
    <row r="91" spans="2:12" x14ac:dyDescent="0.2">
      <c r="B91" s="94"/>
      <c r="C91" s="94"/>
      <c r="D91" s="94"/>
      <c r="E91" s="94"/>
      <c r="F91" s="94"/>
      <c r="G91" s="94"/>
      <c r="H91" s="94"/>
      <c r="I91" s="94"/>
      <c r="J91" s="94"/>
      <c r="K91" s="94"/>
      <c r="L91" s="94"/>
    </row>
    <row r="92" spans="2:12" x14ac:dyDescent="0.2">
      <c r="B92" s="94"/>
      <c r="C92" s="94"/>
      <c r="D92" s="94"/>
      <c r="E92" s="94"/>
      <c r="F92" s="94"/>
      <c r="G92" s="94"/>
      <c r="H92" s="94"/>
      <c r="I92" s="94"/>
      <c r="J92" s="94"/>
      <c r="K92" s="94"/>
      <c r="L92" s="94"/>
    </row>
    <row r="93" spans="2:12" x14ac:dyDescent="0.2">
      <c r="B93" s="94"/>
      <c r="C93" s="94"/>
      <c r="D93" s="94"/>
      <c r="E93" s="94"/>
      <c r="F93" s="94"/>
      <c r="G93" s="94"/>
      <c r="H93" s="94"/>
      <c r="I93" s="94"/>
      <c r="J93" s="94"/>
      <c r="K93" s="94"/>
      <c r="L93" s="94"/>
    </row>
    <row r="94" spans="2:12" x14ac:dyDescent="0.2">
      <c r="B94" s="94"/>
      <c r="C94" s="94"/>
      <c r="D94" s="94"/>
      <c r="E94" s="94"/>
      <c r="F94" s="94"/>
      <c r="G94" s="94"/>
      <c r="H94" s="94"/>
      <c r="I94" s="94"/>
      <c r="J94" s="94"/>
      <c r="K94" s="94"/>
      <c r="L94" s="94"/>
    </row>
    <row r="95" spans="2:12" x14ac:dyDescent="0.2">
      <c r="B95" s="94"/>
      <c r="C95" s="94"/>
      <c r="D95" s="94"/>
      <c r="E95" s="94"/>
      <c r="F95" s="94"/>
      <c r="G95" s="94"/>
      <c r="H95" s="94"/>
      <c r="I95" s="94"/>
      <c r="J95" s="94"/>
      <c r="K95" s="94"/>
      <c r="L95" s="94"/>
    </row>
    <row r="96" spans="2:12" x14ac:dyDescent="0.2">
      <c r="B96" s="94"/>
      <c r="C96" s="94"/>
      <c r="D96" s="94"/>
      <c r="E96" s="94"/>
      <c r="F96" s="94"/>
      <c r="G96" s="94"/>
      <c r="H96" s="94"/>
      <c r="I96" s="94"/>
      <c r="J96" s="94"/>
      <c r="K96" s="94"/>
      <c r="L96" s="94"/>
    </row>
    <row r="97" spans="2:12" x14ac:dyDescent="0.2">
      <c r="B97" s="94"/>
      <c r="C97" s="94"/>
      <c r="D97" s="94"/>
      <c r="E97" s="94"/>
      <c r="F97" s="94"/>
      <c r="G97" s="94"/>
      <c r="H97" s="94"/>
      <c r="I97" s="94"/>
      <c r="J97" s="94"/>
      <c r="K97" s="94"/>
      <c r="L97" s="94"/>
    </row>
    <row r="98" spans="2:12" x14ac:dyDescent="0.2">
      <c r="B98" s="94"/>
      <c r="C98" s="94"/>
      <c r="D98" s="94"/>
      <c r="E98" s="94"/>
      <c r="F98" s="94"/>
      <c r="G98" s="94"/>
      <c r="H98" s="94"/>
      <c r="I98" s="94"/>
      <c r="J98" s="94"/>
      <c r="K98" s="94"/>
      <c r="L98" s="94"/>
    </row>
    <row r="99" spans="2:12" x14ac:dyDescent="0.2">
      <c r="B99" s="94"/>
      <c r="C99" s="94"/>
      <c r="D99" s="94"/>
      <c r="E99" s="94"/>
      <c r="F99" s="94"/>
      <c r="G99" s="94"/>
      <c r="H99" s="94"/>
      <c r="I99" s="94"/>
      <c r="J99" s="94"/>
      <c r="K99" s="94"/>
      <c r="L99" s="94"/>
    </row>
    <row r="100" spans="2:12" x14ac:dyDescent="0.2">
      <c r="B100" s="94"/>
      <c r="C100" s="94"/>
      <c r="D100" s="94"/>
      <c r="E100" s="94"/>
      <c r="F100" s="94"/>
      <c r="G100" s="94"/>
      <c r="H100" s="94"/>
      <c r="I100" s="94"/>
      <c r="J100" s="94"/>
      <c r="K100" s="94"/>
      <c r="L100" s="94"/>
    </row>
    <row r="101" spans="2:12" x14ac:dyDescent="0.2">
      <c r="B101" s="94"/>
      <c r="C101" s="94"/>
      <c r="D101" s="94"/>
      <c r="E101" s="94"/>
      <c r="F101" s="94"/>
      <c r="G101" s="94"/>
      <c r="H101" s="94"/>
      <c r="I101" s="94"/>
      <c r="J101" s="94"/>
      <c r="K101" s="94"/>
      <c r="L101" s="94"/>
    </row>
    <row r="102" spans="2:12" x14ac:dyDescent="0.2">
      <c r="B102" s="94"/>
      <c r="C102" s="94"/>
      <c r="D102" s="94"/>
      <c r="E102" s="94"/>
      <c r="F102" s="94"/>
      <c r="G102" s="94"/>
      <c r="H102" s="94"/>
      <c r="I102" s="94"/>
      <c r="J102" s="94"/>
      <c r="K102" s="94"/>
      <c r="L102" s="94"/>
    </row>
    <row r="103" spans="2:12" x14ac:dyDescent="0.2">
      <c r="B103" s="94"/>
      <c r="C103" s="94"/>
      <c r="D103" s="94"/>
      <c r="E103" s="94"/>
      <c r="F103" s="94"/>
      <c r="G103" s="94"/>
      <c r="H103" s="94"/>
      <c r="I103" s="94"/>
      <c r="J103" s="94"/>
      <c r="K103" s="94"/>
      <c r="L103" s="94"/>
    </row>
    <row r="104" spans="2:12" x14ac:dyDescent="0.2">
      <c r="B104" s="94"/>
      <c r="C104" s="94"/>
      <c r="D104" s="94"/>
      <c r="E104" s="94"/>
      <c r="F104" s="94"/>
      <c r="G104" s="94"/>
      <c r="H104" s="94"/>
      <c r="I104" s="94"/>
      <c r="J104" s="94"/>
      <c r="K104" s="94"/>
      <c r="L104" s="94"/>
    </row>
    <row r="105" spans="2:12" x14ac:dyDescent="0.2">
      <c r="B105" s="94"/>
      <c r="C105" s="94"/>
      <c r="D105" s="94"/>
      <c r="E105" s="94"/>
      <c r="F105" s="94"/>
      <c r="G105" s="94"/>
      <c r="H105" s="94"/>
      <c r="I105" s="94"/>
      <c r="J105" s="94"/>
      <c r="K105" s="94"/>
      <c r="L105" s="94"/>
    </row>
    <row r="106" spans="2:12" x14ac:dyDescent="0.2">
      <c r="B106" s="94"/>
      <c r="C106" s="94"/>
      <c r="D106" s="94"/>
      <c r="E106" s="94"/>
      <c r="F106" s="94"/>
      <c r="G106" s="94"/>
      <c r="H106" s="94"/>
      <c r="I106" s="94"/>
      <c r="J106" s="94"/>
      <c r="K106" s="94"/>
      <c r="L106" s="94"/>
    </row>
    <row r="107" spans="2:12" x14ac:dyDescent="0.2">
      <c r="B107" s="94"/>
      <c r="C107" s="94"/>
      <c r="D107" s="94"/>
      <c r="E107" s="94"/>
      <c r="F107" s="94"/>
      <c r="G107" s="94"/>
      <c r="H107" s="94"/>
      <c r="I107" s="94"/>
      <c r="J107" s="94"/>
      <c r="K107" s="94"/>
      <c r="L107" s="94"/>
    </row>
    <row r="108" spans="2:12" x14ac:dyDescent="0.2">
      <c r="B108" s="94"/>
      <c r="C108" s="94"/>
      <c r="D108" s="94"/>
      <c r="E108" s="94"/>
      <c r="F108" s="94"/>
      <c r="G108" s="94"/>
      <c r="H108" s="94"/>
      <c r="I108" s="94"/>
      <c r="J108" s="94"/>
      <c r="K108" s="94"/>
      <c r="L108" s="94"/>
    </row>
    <row r="109" spans="2:12" x14ac:dyDescent="0.2">
      <c r="B109" s="94"/>
      <c r="C109" s="94"/>
      <c r="D109" s="94"/>
      <c r="E109" s="94"/>
      <c r="F109" s="94"/>
      <c r="G109" s="94"/>
      <c r="H109" s="94"/>
      <c r="I109" s="94"/>
      <c r="J109" s="94"/>
      <c r="K109" s="94"/>
      <c r="L109" s="94"/>
    </row>
    <row r="110" spans="2:12" x14ac:dyDescent="0.2">
      <c r="B110" s="94"/>
      <c r="C110" s="94"/>
      <c r="D110" s="94"/>
      <c r="E110" s="94"/>
      <c r="F110" s="94"/>
      <c r="G110" s="94"/>
      <c r="H110" s="94"/>
      <c r="I110" s="94"/>
      <c r="J110" s="94"/>
      <c r="K110" s="94"/>
      <c r="L110" s="94"/>
    </row>
    <row r="111" spans="2:12" x14ac:dyDescent="0.2">
      <c r="B111" s="94"/>
      <c r="C111" s="94"/>
      <c r="D111" s="94"/>
      <c r="E111" s="94"/>
      <c r="F111" s="94"/>
      <c r="G111" s="94"/>
      <c r="H111" s="94"/>
      <c r="I111" s="94"/>
      <c r="J111" s="94"/>
      <c r="K111" s="94"/>
      <c r="L111" s="94"/>
    </row>
    <row r="112" spans="2:12" x14ac:dyDescent="0.2">
      <c r="B112" s="94"/>
      <c r="C112" s="94"/>
      <c r="D112" s="94"/>
      <c r="E112" s="94"/>
      <c r="F112" s="94"/>
      <c r="G112" s="94"/>
      <c r="H112" s="94"/>
      <c r="I112" s="94"/>
      <c r="J112" s="94"/>
      <c r="K112" s="94"/>
      <c r="L112" s="94"/>
    </row>
    <row r="113" spans="2:12" x14ac:dyDescent="0.2">
      <c r="B113" s="94"/>
      <c r="C113" s="94"/>
      <c r="D113" s="94"/>
      <c r="E113" s="94"/>
      <c r="F113" s="94"/>
      <c r="G113" s="94"/>
      <c r="H113" s="94"/>
      <c r="I113" s="94"/>
      <c r="J113" s="94"/>
      <c r="K113" s="94"/>
      <c r="L113" s="94"/>
    </row>
    <row r="114" spans="2:12" x14ac:dyDescent="0.2">
      <c r="B114" s="94"/>
      <c r="C114" s="94"/>
      <c r="D114" s="94"/>
      <c r="E114" s="94"/>
      <c r="F114" s="94"/>
      <c r="G114" s="94"/>
      <c r="H114" s="94"/>
      <c r="I114" s="94"/>
      <c r="J114" s="94"/>
      <c r="K114" s="94"/>
      <c r="L114" s="94"/>
    </row>
    <row r="115" spans="2:12" x14ac:dyDescent="0.2">
      <c r="B115" s="94"/>
      <c r="C115" s="94"/>
      <c r="D115" s="94"/>
      <c r="E115" s="94"/>
      <c r="F115" s="94"/>
      <c r="G115" s="94"/>
      <c r="H115" s="94"/>
      <c r="I115" s="94"/>
      <c r="J115" s="94"/>
      <c r="K115" s="94"/>
      <c r="L115" s="94"/>
    </row>
    <row r="116" spans="2:12" x14ac:dyDescent="0.2">
      <c r="B116" s="94"/>
      <c r="C116" s="94"/>
      <c r="D116" s="94"/>
      <c r="E116" s="94"/>
      <c r="F116" s="94"/>
      <c r="G116" s="94"/>
      <c r="H116" s="94"/>
      <c r="I116" s="94"/>
      <c r="J116" s="94"/>
      <c r="K116" s="94"/>
      <c r="L116" s="94"/>
    </row>
    <row r="117" spans="2:12" x14ac:dyDescent="0.2">
      <c r="B117" s="94"/>
      <c r="C117" s="94"/>
      <c r="D117" s="94"/>
      <c r="E117" s="94"/>
      <c r="F117" s="94"/>
      <c r="G117" s="94"/>
      <c r="H117" s="94"/>
      <c r="I117" s="94"/>
      <c r="J117" s="94"/>
      <c r="K117" s="94"/>
      <c r="L117" s="94"/>
    </row>
    <row r="118" spans="2:12" x14ac:dyDescent="0.2">
      <c r="B118" s="94"/>
      <c r="C118" s="94"/>
      <c r="D118" s="94"/>
      <c r="E118" s="94"/>
      <c r="F118" s="94"/>
      <c r="G118" s="94"/>
      <c r="H118" s="94"/>
      <c r="I118" s="94"/>
      <c r="J118" s="94"/>
      <c r="K118" s="94"/>
      <c r="L118" s="94"/>
    </row>
    <row r="119" spans="2:12" x14ac:dyDescent="0.2">
      <c r="B119" s="94"/>
      <c r="C119" s="94"/>
      <c r="D119" s="94"/>
      <c r="E119" s="94"/>
      <c r="F119" s="94"/>
      <c r="G119" s="94"/>
      <c r="H119" s="94"/>
      <c r="I119" s="94"/>
      <c r="J119" s="94"/>
      <c r="K119" s="94"/>
      <c r="L119" s="94"/>
    </row>
    <row r="120" spans="2:12" x14ac:dyDescent="0.2">
      <c r="B120" s="94"/>
      <c r="C120" s="94"/>
      <c r="D120" s="94"/>
      <c r="E120" s="94"/>
      <c r="F120" s="94"/>
      <c r="G120" s="94"/>
      <c r="H120" s="94"/>
      <c r="I120" s="94"/>
      <c r="J120" s="94"/>
      <c r="K120" s="94"/>
      <c r="L120" s="94"/>
    </row>
    <row r="121" spans="2:12" x14ac:dyDescent="0.2">
      <c r="B121" s="94"/>
      <c r="C121" s="94"/>
      <c r="D121" s="94"/>
      <c r="E121" s="94"/>
      <c r="F121" s="94"/>
      <c r="G121" s="94"/>
      <c r="H121" s="94"/>
      <c r="I121" s="94"/>
      <c r="J121" s="94"/>
      <c r="K121" s="94"/>
      <c r="L121" s="94"/>
    </row>
    <row r="122" spans="2:12" x14ac:dyDescent="0.2">
      <c r="B122" s="94"/>
      <c r="C122" s="94"/>
      <c r="D122" s="94"/>
      <c r="E122" s="94"/>
      <c r="F122" s="94"/>
      <c r="G122" s="94"/>
      <c r="H122" s="94"/>
      <c r="I122" s="94"/>
      <c r="J122" s="94"/>
      <c r="K122" s="94"/>
      <c r="L122" s="94"/>
    </row>
    <row r="123" spans="2:12" x14ac:dyDescent="0.2">
      <c r="B123" s="94"/>
      <c r="C123" s="94"/>
      <c r="D123" s="94"/>
      <c r="E123" s="94"/>
      <c r="F123" s="94"/>
      <c r="G123" s="94"/>
      <c r="H123" s="94"/>
      <c r="I123" s="94"/>
      <c r="J123" s="94"/>
      <c r="K123" s="94"/>
      <c r="L123" s="94"/>
    </row>
    <row r="124" spans="2:12" x14ac:dyDescent="0.2">
      <c r="B124" s="94"/>
      <c r="C124" s="94"/>
      <c r="D124" s="94"/>
      <c r="E124" s="94"/>
      <c r="F124" s="94"/>
      <c r="G124" s="94"/>
      <c r="H124" s="94"/>
      <c r="I124" s="94"/>
      <c r="J124" s="94"/>
      <c r="K124" s="94"/>
      <c r="L124" s="94"/>
    </row>
    <row r="125" spans="2:12" x14ac:dyDescent="0.2">
      <c r="B125" s="94"/>
      <c r="C125" s="94"/>
      <c r="D125" s="94"/>
      <c r="E125" s="94"/>
      <c r="F125" s="94"/>
      <c r="G125" s="94"/>
      <c r="H125" s="94"/>
      <c r="I125" s="94"/>
      <c r="J125" s="94"/>
      <c r="K125" s="94"/>
      <c r="L125" s="94"/>
    </row>
    <row r="126" spans="2:12" x14ac:dyDescent="0.2">
      <c r="B126" s="94"/>
      <c r="C126" s="94"/>
      <c r="D126" s="94"/>
      <c r="E126" s="94"/>
      <c r="F126" s="94"/>
      <c r="G126" s="94"/>
      <c r="H126" s="94"/>
      <c r="I126" s="94"/>
      <c r="J126" s="94"/>
      <c r="K126" s="94"/>
      <c r="L126" s="94"/>
    </row>
    <row r="127" spans="2:12" x14ac:dyDescent="0.2">
      <c r="B127" s="94"/>
      <c r="C127" s="94"/>
      <c r="D127" s="94"/>
      <c r="E127" s="94"/>
      <c r="F127" s="94"/>
      <c r="G127" s="94"/>
      <c r="H127" s="94"/>
      <c r="I127" s="94"/>
      <c r="J127" s="94"/>
      <c r="K127" s="94"/>
      <c r="L127" s="94"/>
    </row>
    <row r="128" spans="2:12" x14ac:dyDescent="0.2">
      <c r="B128" s="94"/>
      <c r="C128" s="94"/>
      <c r="D128" s="94"/>
      <c r="E128" s="94"/>
      <c r="F128" s="94"/>
      <c r="G128" s="94"/>
      <c r="H128" s="94"/>
      <c r="I128" s="94"/>
      <c r="J128" s="94"/>
      <c r="K128" s="94"/>
      <c r="L128" s="94"/>
    </row>
    <row r="129" spans="2:12" x14ac:dyDescent="0.2">
      <c r="B129" s="94"/>
      <c r="C129" s="94"/>
      <c r="D129" s="94"/>
      <c r="E129" s="94"/>
      <c r="F129" s="94"/>
      <c r="G129" s="94"/>
      <c r="H129" s="94"/>
      <c r="I129" s="94"/>
      <c r="J129" s="94"/>
      <c r="K129" s="94"/>
      <c r="L129" s="94"/>
    </row>
    <row r="130" spans="2:12" x14ac:dyDescent="0.2">
      <c r="B130" s="94"/>
      <c r="C130" s="94"/>
      <c r="D130" s="94"/>
      <c r="E130" s="94"/>
      <c r="F130" s="94"/>
      <c r="G130" s="94"/>
      <c r="H130" s="94"/>
      <c r="I130" s="94"/>
      <c r="J130" s="94"/>
      <c r="K130" s="94"/>
      <c r="L130" s="94"/>
    </row>
    <row r="131" spans="2:12" x14ac:dyDescent="0.2">
      <c r="B131" s="94"/>
      <c r="C131" s="94"/>
      <c r="D131" s="94"/>
      <c r="E131" s="94"/>
      <c r="F131" s="94"/>
      <c r="G131" s="94"/>
      <c r="H131" s="94"/>
      <c r="I131" s="94"/>
      <c r="J131" s="94"/>
      <c r="K131" s="94"/>
      <c r="L131" s="94"/>
    </row>
    <row r="132" spans="2:12" x14ac:dyDescent="0.2">
      <c r="B132" s="94"/>
      <c r="C132" s="94"/>
      <c r="D132" s="94"/>
      <c r="E132" s="94"/>
      <c r="F132" s="94"/>
      <c r="G132" s="94"/>
      <c r="H132" s="94"/>
      <c r="I132" s="94"/>
      <c r="J132" s="94"/>
      <c r="K132" s="94"/>
      <c r="L132" s="94"/>
    </row>
    <row r="133" spans="2:12" x14ac:dyDescent="0.2">
      <c r="B133" s="94"/>
      <c r="C133" s="94"/>
      <c r="D133" s="94"/>
      <c r="E133" s="94"/>
      <c r="F133" s="94"/>
      <c r="G133" s="94"/>
      <c r="H133" s="94"/>
      <c r="I133" s="94"/>
      <c r="J133" s="94"/>
      <c r="K133" s="94"/>
      <c r="L133" s="94"/>
    </row>
    <row r="134" spans="2:12" x14ac:dyDescent="0.2">
      <c r="B134" s="94"/>
      <c r="C134" s="94"/>
      <c r="D134" s="94"/>
      <c r="E134" s="94"/>
      <c r="F134" s="94"/>
      <c r="G134" s="94"/>
      <c r="H134" s="94"/>
      <c r="I134" s="94"/>
      <c r="J134" s="94"/>
      <c r="K134" s="94"/>
      <c r="L134" s="94"/>
    </row>
    <row r="135" spans="2:12" x14ac:dyDescent="0.2">
      <c r="B135" s="94"/>
      <c r="C135" s="94"/>
      <c r="D135" s="94"/>
      <c r="E135" s="94"/>
      <c r="F135" s="94"/>
      <c r="G135" s="94"/>
      <c r="H135" s="94"/>
      <c r="I135" s="94"/>
      <c r="J135" s="94"/>
      <c r="K135" s="94"/>
      <c r="L135" s="94"/>
    </row>
    <row r="136" spans="2:12" x14ac:dyDescent="0.2">
      <c r="B136" s="94"/>
      <c r="C136" s="94"/>
      <c r="D136" s="94"/>
      <c r="E136" s="94"/>
      <c r="F136" s="94"/>
      <c r="G136" s="94"/>
      <c r="H136" s="94"/>
      <c r="I136" s="94"/>
      <c r="J136" s="94"/>
      <c r="K136" s="94"/>
      <c r="L136" s="94"/>
    </row>
    <row r="137" spans="2:12" x14ac:dyDescent="0.2">
      <c r="B137" s="94"/>
      <c r="C137" s="94"/>
      <c r="D137" s="94"/>
      <c r="E137" s="94"/>
      <c r="F137" s="94"/>
      <c r="G137" s="94"/>
      <c r="H137" s="94"/>
      <c r="I137" s="94"/>
      <c r="J137" s="94"/>
      <c r="K137" s="94"/>
      <c r="L137" s="94"/>
    </row>
    <row r="138" spans="2:12" x14ac:dyDescent="0.2">
      <c r="B138" s="94"/>
      <c r="C138" s="94"/>
      <c r="D138" s="94"/>
      <c r="E138" s="94"/>
      <c r="F138" s="94"/>
      <c r="G138" s="94"/>
      <c r="H138" s="94"/>
      <c r="I138" s="94"/>
      <c r="J138" s="94"/>
      <c r="K138" s="94"/>
      <c r="L138" s="94"/>
    </row>
    <row r="139" spans="2:12" x14ac:dyDescent="0.2">
      <c r="B139" s="94"/>
      <c r="C139" s="94"/>
      <c r="D139" s="94"/>
      <c r="E139" s="94"/>
      <c r="F139" s="94"/>
      <c r="G139" s="94"/>
      <c r="H139" s="94"/>
      <c r="I139" s="94"/>
      <c r="J139" s="94"/>
      <c r="K139" s="94"/>
      <c r="L139" s="94"/>
    </row>
    <row r="140" spans="2:12" x14ac:dyDescent="0.2">
      <c r="B140" s="94"/>
      <c r="C140" s="94"/>
      <c r="D140" s="94"/>
      <c r="E140" s="94"/>
      <c r="F140" s="94"/>
      <c r="G140" s="94"/>
      <c r="H140" s="94"/>
      <c r="I140" s="94"/>
      <c r="J140" s="94"/>
      <c r="K140" s="94"/>
      <c r="L140" s="94"/>
    </row>
    <row r="141" spans="2:12" x14ac:dyDescent="0.2">
      <c r="B141" s="94"/>
      <c r="C141" s="94"/>
      <c r="D141" s="94"/>
      <c r="E141" s="94"/>
      <c r="F141" s="94"/>
      <c r="G141" s="94"/>
      <c r="H141" s="94"/>
      <c r="I141" s="94"/>
      <c r="J141" s="94"/>
      <c r="K141" s="94"/>
      <c r="L141" s="94"/>
    </row>
    <row r="142" spans="2:12" x14ac:dyDescent="0.2">
      <c r="B142" s="94"/>
      <c r="C142" s="94"/>
      <c r="D142" s="94"/>
      <c r="E142" s="94"/>
      <c r="F142" s="94"/>
      <c r="G142" s="94"/>
      <c r="H142" s="94"/>
      <c r="I142" s="94"/>
      <c r="J142" s="94"/>
      <c r="K142" s="94"/>
      <c r="L142" s="94"/>
    </row>
    <row r="143" spans="2:12" x14ac:dyDescent="0.2">
      <c r="B143" s="94"/>
      <c r="C143" s="94"/>
      <c r="D143" s="94"/>
      <c r="E143" s="94"/>
      <c r="F143" s="94"/>
      <c r="G143" s="94"/>
      <c r="H143" s="94"/>
      <c r="I143" s="94"/>
      <c r="J143" s="94"/>
      <c r="K143" s="94"/>
      <c r="L143" s="94"/>
    </row>
    <row r="144" spans="2:12" x14ac:dyDescent="0.2">
      <c r="B144" s="94"/>
      <c r="C144" s="94"/>
      <c r="D144" s="94"/>
      <c r="E144" s="94"/>
      <c r="F144" s="94"/>
      <c r="G144" s="94"/>
      <c r="H144" s="94"/>
      <c r="I144" s="94"/>
      <c r="J144" s="94"/>
      <c r="K144" s="94"/>
      <c r="L144" s="94"/>
    </row>
    <row r="145" spans="2:12" x14ac:dyDescent="0.2">
      <c r="B145" s="94"/>
      <c r="C145" s="94"/>
      <c r="D145" s="94"/>
      <c r="E145" s="94"/>
      <c r="F145" s="94"/>
      <c r="G145" s="94"/>
      <c r="H145" s="94"/>
      <c r="I145" s="94"/>
      <c r="J145" s="94"/>
      <c r="K145" s="94"/>
      <c r="L145" s="94"/>
    </row>
    <row r="146" spans="2:12" x14ac:dyDescent="0.2">
      <c r="B146" s="94"/>
      <c r="C146" s="94"/>
      <c r="D146" s="94"/>
      <c r="E146" s="94"/>
      <c r="F146" s="94"/>
      <c r="G146" s="94"/>
      <c r="H146" s="94"/>
      <c r="I146" s="94"/>
      <c r="J146" s="94"/>
      <c r="K146" s="94"/>
      <c r="L146" s="94"/>
    </row>
    <row r="147" spans="2:12" x14ac:dyDescent="0.2">
      <c r="B147" s="94"/>
      <c r="C147" s="94"/>
      <c r="D147" s="94"/>
      <c r="E147" s="94"/>
      <c r="F147" s="94"/>
      <c r="G147" s="94"/>
      <c r="H147" s="94"/>
      <c r="I147" s="94"/>
      <c r="J147" s="94"/>
      <c r="K147" s="94"/>
      <c r="L147" s="94"/>
    </row>
    <row r="148" spans="2:12" x14ac:dyDescent="0.2">
      <c r="B148" s="94"/>
      <c r="C148" s="94"/>
      <c r="D148" s="94"/>
      <c r="E148" s="94"/>
      <c r="F148" s="94"/>
      <c r="G148" s="94"/>
      <c r="H148" s="94"/>
      <c r="I148" s="94"/>
      <c r="J148" s="94"/>
      <c r="K148" s="94"/>
      <c r="L148" s="94"/>
    </row>
    <row r="149" spans="2:12" x14ac:dyDescent="0.2">
      <c r="B149" s="94"/>
      <c r="C149" s="94"/>
      <c r="D149" s="94"/>
      <c r="E149" s="94"/>
      <c r="F149" s="94"/>
      <c r="G149" s="94"/>
      <c r="H149" s="94"/>
      <c r="I149" s="94"/>
      <c r="J149" s="94"/>
      <c r="K149" s="94"/>
      <c r="L149" s="94"/>
    </row>
    <row r="150" spans="2:12" x14ac:dyDescent="0.2">
      <c r="B150" s="94"/>
      <c r="C150" s="94"/>
      <c r="D150" s="94"/>
      <c r="E150" s="94"/>
      <c r="F150" s="94"/>
      <c r="G150" s="94"/>
      <c r="H150" s="94"/>
      <c r="I150" s="94"/>
      <c r="J150" s="94"/>
      <c r="K150" s="94"/>
      <c r="L150" s="94"/>
    </row>
    <row r="151" spans="2:12" x14ac:dyDescent="0.2">
      <c r="B151" s="94"/>
      <c r="C151" s="94"/>
      <c r="D151" s="94"/>
      <c r="E151" s="94"/>
      <c r="F151" s="94"/>
      <c r="G151" s="94"/>
      <c r="H151" s="94"/>
      <c r="I151" s="94"/>
      <c r="J151" s="94"/>
      <c r="K151" s="94"/>
      <c r="L151" s="94"/>
    </row>
    <row r="152" spans="2:12" x14ac:dyDescent="0.2">
      <c r="B152" s="94"/>
      <c r="C152" s="94"/>
      <c r="D152" s="94"/>
      <c r="E152" s="94"/>
      <c r="F152" s="94"/>
      <c r="G152" s="94"/>
      <c r="H152" s="94"/>
      <c r="I152" s="94"/>
      <c r="J152" s="94"/>
      <c r="K152" s="94"/>
      <c r="L152" s="94"/>
    </row>
    <row r="153" spans="2:12" x14ac:dyDescent="0.2">
      <c r="B153" s="94"/>
      <c r="C153" s="94"/>
      <c r="D153" s="94"/>
      <c r="E153" s="94"/>
      <c r="F153" s="94"/>
      <c r="G153" s="94"/>
      <c r="H153" s="94"/>
      <c r="I153" s="94"/>
      <c r="J153" s="94"/>
      <c r="K153" s="94"/>
      <c r="L153" s="94"/>
    </row>
    <row r="154" spans="2:12" x14ac:dyDescent="0.2">
      <c r="B154" s="94"/>
      <c r="C154" s="94"/>
      <c r="D154" s="94"/>
      <c r="E154" s="94"/>
      <c r="F154" s="94"/>
      <c r="G154" s="94"/>
      <c r="H154" s="94"/>
      <c r="I154" s="94"/>
      <c r="J154" s="94"/>
      <c r="K154" s="94"/>
      <c r="L154" s="94"/>
    </row>
    <row r="155" spans="2:12" x14ac:dyDescent="0.2">
      <c r="B155" s="94"/>
      <c r="C155" s="94"/>
      <c r="D155" s="94"/>
      <c r="E155" s="94"/>
      <c r="F155" s="94"/>
      <c r="G155" s="94"/>
      <c r="H155" s="94"/>
      <c r="I155" s="94"/>
      <c r="J155" s="94"/>
      <c r="K155" s="94"/>
      <c r="L155" s="94"/>
    </row>
    <row r="156" spans="2:12" x14ac:dyDescent="0.2">
      <c r="B156" s="94"/>
      <c r="C156" s="94"/>
      <c r="D156" s="94"/>
      <c r="E156" s="94"/>
      <c r="F156" s="94"/>
      <c r="G156" s="94"/>
      <c r="H156" s="94"/>
      <c r="I156" s="94"/>
      <c r="J156" s="94"/>
      <c r="K156" s="94"/>
      <c r="L156" s="94"/>
    </row>
    <row r="157" spans="2:12" x14ac:dyDescent="0.2">
      <c r="B157" s="94"/>
      <c r="C157" s="94"/>
      <c r="D157" s="94"/>
      <c r="E157" s="94"/>
      <c r="F157" s="94"/>
      <c r="G157" s="94"/>
      <c r="H157" s="94"/>
      <c r="I157" s="94"/>
      <c r="J157" s="94"/>
      <c r="K157" s="94"/>
      <c r="L157" s="94"/>
    </row>
    <row r="158" spans="2:12" x14ac:dyDescent="0.2">
      <c r="B158" s="94"/>
      <c r="C158" s="94"/>
      <c r="D158" s="94"/>
      <c r="E158" s="94"/>
      <c r="F158" s="94"/>
      <c r="G158" s="94"/>
      <c r="H158" s="94"/>
      <c r="I158" s="94"/>
      <c r="J158" s="94"/>
      <c r="K158" s="94"/>
      <c r="L158" s="94"/>
    </row>
    <row r="159" spans="2:12" x14ac:dyDescent="0.2">
      <c r="B159" s="94"/>
      <c r="C159" s="94"/>
      <c r="D159" s="94"/>
      <c r="E159" s="94"/>
      <c r="F159" s="94"/>
      <c r="G159" s="94"/>
      <c r="H159" s="94"/>
      <c r="I159" s="94"/>
      <c r="J159" s="94"/>
      <c r="K159" s="94"/>
      <c r="L159" s="94"/>
    </row>
    <row r="160" spans="2:12" x14ac:dyDescent="0.2">
      <c r="B160" s="94"/>
      <c r="C160" s="94"/>
      <c r="D160" s="94"/>
      <c r="E160" s="94"/>
      <c r="F160" s="94"/>
      <c r="G160" s="94"/>
      <c r="H160" s="94"/>
      <c r="I160" s="94"/>
      <c r="J160" s="94"/>
      <c r="K160" s="94"/>
      <c r="L160" s="94"/>
    </row>
    <row r="161" spans="2:12" x14ac:dyDescent="0.2">
      <c r="B161" s="94"/>
      <c r="C161" s="94"/>
      <c r="D161" s="94"/>
      <c r="E161" s="94"/>
      <c r="F161" s="94"/>
      <c r="G161" s="94"/>
      <c r="H161" s="94"/>
      <c r="I161" s="94"/>
      <c r="J161" s="94"/>
      <c r="K161" s="94"/>
      <c r="L161" s="94"/>
    </row>
    <row r="162" spans="2:12" x14ac:dyDescent="0.2">
      <c r="B162" s="94"/>
      <c r="C162" s="94"/>
      <c r="D162" s="94"/>
      <c r="E162" s="94"/>
      <c r="F162" s="94"/>
      <c r="G162" s="94"/>
      <c r="H162" s="94"/>
      <c r="I162" s="94"/>
      <c r="J162" s="94"/>
      <c r="K162" s="94"/>
      <c r="L162" s="94"/>
    </row>
    <row r="163" spans="2:12" x14ac:dyDescent="0.2">
      <c r="B163" s="94"/>
      <c r="C163" s="94"/>
      <c r="D163" s="94"/>
      <c r="E163" s="94"/>
      <c r="F163" s="94"/>
      <c r="G163" s="94"/>
      <c r="H163" s="94"/>
      <c r="I163" s="94"/>
      <c r="J163" s="94"/>
      <c r="K163" s="94"/>
      <c r="L163" s="94"/>
    </row>
    <row r="164" spans="2:12" x14ac:dyDescent="0.2">
      <c r="B164" s="94"/>
      <c r="C164" s="94"/>
      <c r="D164" s="94"/>
      <c r="E164" s="94"/>
      <c r="F164" s="94"/>
      <c r="G164" s="94"/>
      <c r="H164" s="94"/>
      <c r="I164" s="94"/>
      <c r="J164" s="94"/>
      <c r="K164" s="94"/>
      <c r="L164" s="94"/>
    </row>
    <row r="165" spans="2:12" x14ac:dyDescent="0.2">
      <c r="B165" s="94"/>
      <c r="C165" s="94"/>
      <c r="D165" s="94"/>
      <c r="E165" s="94"/>
      <c r="F165" s="94"/>
      <c r="G165" s="94"/>
      <c r="H165" s="94"/>
      <c r="I165" s="94"/>
      <c r="J165" s="94"/>
      <c r="K165" s="94"/>
      <c r="L165" s="94"/>
    </row>
    <row r="166" spans="2:12" x14ac:dyDescent="0.2">
      <c r="B166" s="94"/>
      <c r="C166" s="94"/>
      <c r="D166" s="94"/>
      <c r="E166" s="94"/>
      <c r="F166" s="94"/>
      <c r="G166" s="94"/>
      <c r="H166" s="94"/>
      <c r="I166" s="94"/>
      <c r="J166" s="94"/>
      <c r="K166" s="94"/>
      <c r="L166" s="94"/>
    </row>
    <row r="167" spans="2:12" x14ac:dyDescent="0.2">
      <c r="B167" s="94"/>
      <c r="C167" s="94"/>
      <c r="D167" s="94"/>
      <c r="E167" s="94"/>
      <c r="F167" s="94"/>
      <c r="G167" s="94"/>
      <c r="H167" s="94"/>
      <c r="I167" s="94"/>
      <c r="J167" s="94"/>
      <c r="K167" s="94"/>
      <c r="L167" s="94"/>
    </row>
    <row r="168" spans="2:12" x14ac:dyDescent="0.2">
      <c r="B168" s="94"/>
      <c r="C168" s="94"/>
      <c r="D168" s="94"/>
      <c r="E168" s="94"/>
      <c r="F168" s="94"/>
      <c r="G168" s="94"/>
      <c r="H168" s="94"/>
      <c r="I168" s="94"/>
      <c r="J168" s="94"/>
      <c r="K168" s="94"/>
      <c r="L168" s="94"/>
    </row>
    <row r="169" spans="2:12" x14ac:dyDescent="0.2">
      <c r="B169" s="94"/>
      <c r="C169" s="94"/>
      <c r="D169" s="94"/>
      <c r="E169" s="94"/>
      <c r="F169" s="94"/>
      <c r="G169" s="94"/>
      <c r="H169" s="94"/>
      <c r="I169" s="94"/>
      <c r="J169" s="94"/>
      <c r="K169" s="94"/>
      <c r="L169" s="94"/>
    </row>
    <row r="170" spans="2:12" x14ac:dyDescent="0.2">
      <c r="B170" s="94"/>
      <c r="C170" s="94"/>
      <c r="D170" s="94"/>
      <c r="E170" s="94"/>
      <c r="F170" s="94"/>
      <c r="G170" s="94"/>
      <c r="H170" s="94"/>
      <c r="I170" s="94"/>
      <c r="J170" s="94"/>
      <c r="K170" s="94"/>
      <c r="L170" s="94"/>
    </row>
    <row r="171" spans="2:12" x14ac:dyDescent="0.2">
      <c r="B171" s="94"/>
      <c r="C171" s="94"/>
      <c r="D171" s="94"/>
      <c r="E171" s="94"/>
      <c r="F171" s="94"/>
      <c r="G171" s="94"/>
      <c r="H171" s="94"/>
      <c r="I171" s="94"/>
      <c r="J171" s="94"/>
      <c r="K171" s="94"/>
      <c r="L171" s="94"/>
    </row>
    <row r="172" spans="2:12" x14ac:dyDescent="0.2">
      <c r="B172" s="94"/>
      <c r="C172" s="94"/>
      <c r="D172" s="94"/>
      <c r="E172" s="94"/>
      <c r="F172" s="94"/>
      <c r="G172" s="94"/>
      <c r="H172" s="94"/>
      <c r="I172" s="94"/>
      <c r="J172" s="94"/>
      <c r="K172" s="94"/>
      <c r="L172" s="94"/>
    </row>
    <row r="173" spans="2:12" x14ac:dyDescent="0.2">
      <c r="B173" s="94"/>
      <c r="C173" s="94"/>
      <c r="D173" s="94"/>
      <c r="E173" s="94"/>
      <c r="F173" s="94"/>
      <c r="G173" s="94"/>
      <c r="H173" s="94"/>
      <c r="I173" s="94"/>
      <c r="J173" s="94"/>
      <c r="K173" s="94"/>
      <c r="L173" s="94"/>
    </row>
    <row r="174" spans="2:12" x14ac:dyDescent="0.2">
      <c r="B174" s="94"/>
      <c r="C174" s="94"/>
      <c r="D174" s="94"/>
      <c r="E174" s="94"/>
      <c r="F174" s="94"/>
      <c r="G174" s="94"/>
      <c r="H174" s="94"/>
      <c r="I174" s="94"/>
      <c r="J174" s="94"/>
      <c r="K174" s="94"/>
      <c r="L174" s="94"/>
    </row>
    <row r="175" spans="2:12" x14ac:dyDescent="0.2">
      <c r="B175" s="94"/>
      <c r="C175" s="94"/>
      <c r="D175" s="94"/>
      <c r="E175" s="94"/>
      <c r="F175" s="94"/>
      <c r="G175" s="94"/>
      <c r="H175" s="94"/>
      <c r="I175" s="94"/>
      <c r="J175" s="94"/>
      <c r="K175" s="94"/>
      <c r="L175" s="94"/>
    </row>
    <row r="176" spans="2:12" x14ac:dyDescent="0.2">
      <c r="B176" s="94"/>
      <c r="C176" s="94"/>
      <c r="D176" s="94"/>
      <c r="E176" s="94"/>
      <c r="F176" s="94"/>
      <c r="G176" s="94"/>
      <c r="H176" s="94"/>
      <c r="I176" s="94"/>
      <c r="J176" s="94"/>
      <c r="K176" s="94"/>
      <c r="L176" s="94"/>
    </row>
    <row r="177" spans="2:12" x14ac:dyDescent="0.2">
      <c r="B177" s="94"/>
      <c r="C177" s="94"/>
      <c r="D177" s="94"/>
      <c r="E177" s="94"/>
      <c r="F177" s="94"/>
      <c r="G177" s="94"/>
      <c r="H177" s="94"/>
      <c r="I177" s="94"/>
      <c r="J177" s="94"/>
      <c r="K177" s="94"/>
      <c r="L177" s="94"/>
    </row>
    <row r="178" spans="2:12" x14ac:dyDescent="0.2">
      <c r="B178" s="94"/>
      <c r="C178" s="94"/>
      <c r="D178" s="94"/>
      <c r="E178" s="94"/>
      <c r="F178" s="94"/>
      <c r="G178" s="94"/>
      <c r="H178" s="94"/>
      <c r="I178" s="94"/>
      <c r="J178" s="94"/>
      <c r="K178" s="94"/>
      <c r="L178" s="94"/>
    </row>
    <row r="179" spans="2:12" x14ac:dyDescent="0.2">
      <c r="B179" s="94"/>
      <c r="C179" s="94"/>
      <c r="D179" s="94"/>
      <c r="E179" s="94"/>
      <c r="F179" s="94"/>
      <c r="G179" s="94"/>
      <c r="H179" s="94"/>
      <c r="I179" s="94"/>
      <c r="J179" s="94"/>
      <c r="K179" s="94"/>
      <c r="L179" s="94"/>
    </row>
    <row r="180" spans="2:12" x14ac:dyDescent="0.2">
      <c r="B180" s="94"/>
      <c r="C180" s="94"/>
      <c r="D180" s="94"/>
      <c r="E180" s="94"/>
      <c r="F180" s="94"/>
      <c r="G180" s="94"/>
      <c r="H180" s="94"/>
      <c r="I180" s="94"/>
      <c r="J180" s="94"/>
      <c r="K180" s="94"/>
      <c r="L180" s="94"/>
    </row>
    <row r="181" spans="2:12" x14ac:dyDescent="0.2">
      <c r="B181" s="94"/>
      <c r="C181" s="94"/>
      <c r="D181" s="94"/>
      <c r="E181" s="94"/>
      <c r="F181" s="94"/>
      <c r="G181" s="94"/>
      <c r="H181" s="94"/>
      <c r="I181" s="94"/>
      <c r="J181" s="94"/>
      <c r="K181" s="94"/>
      <c r="L181" s="94"/>
    </row>
    <row r="182" spans="2:12" x14ac:dyDescent="0.2">
      <c r="B182" s="94"/>
      <c r="C182" s="94"/>
      <c r="D182" s="94"/>
      <c r="E182" s="94"/>
      <c r="F182" s="94"/>
      <c r="G182" s="94"/>
      <c r="H182" s="94"/>
      <c r="I182" s="94"/>
      <c r="J182" s="94"/>
      <c r="K182" s="94"/>
      <c r="L182" s="94"/>
    </row>
    <row r="183" spans="2:12" x14ac:dyDescent="0.2">
      <c r="B183" s="94"/>
      <c r="C183" s="94"/>
      <c r="D183" s="94"/>
      <c r="E183" s="94"/>
      <c r="F183" s="94"/>
      <c r="G183" s="94"/>
      <c r="H183" s="94"/>
      <c r="I183" s="94"/>
      <c r="J183" s="94"/>
      <c r="K183" s="94"/>
      <c r="L183" s="94"/>
    </row>
    <row r="184" spans="2:12" x14ac:dyDescent="0.2">
      <c r="B184" s="94"/>
      <c r="C184" s="94"/>
      <c r="D184" s="94"/>
      <c r="E184" s="94"/>
      <c r="F184" s="94"/>
      <c r="G184" s="94"/>
      <c r="H184" s="94"/>
      <c r="I184" s="94"/>
      <c r="J184" s="94"/>
      <c r="K184" s="94"/>
      <c r="L184" s="94"/>
    </row>
    <row r="185" spans="2:12" x14ac:dyDescent="0.2">
      <c r="B185" s="94"/>
      <c r="C185" s="94"/>
      <c r="D185" s="94"/>
      <c r="E185" s="94"/>
      <c r="F185" s="94"/>
      <c r="G185" s="94"/>
      <c r="H185" s="94"/>
      <c r="I185" s="94"/>
      <c r="J185" s="94"/>
      <c r="K185" s="94"/>
      <c r="L185" s="94"/>
    </row>
    <row r="186" spans="2:12" x14ac:dyDescent="0.2">
      <c r="B186" s="94"/>
      <c r="C186" s="94"/>
      <c r="D186" s="94"/>
      <c r="E186" s="94"/>
      <c r="F186" s="94"/>
      <c r="G186" s="94"/>
      <c r="H186" s="94"/>
      <c r="I186" s="94"/>
      <c r="J186" s="94"/>
      <c r="K186" s="94"/>
      <c r="L186" s="94"/>
    </row>
    <row r="187" spans="2:12" x14ac:dyDescent="0.2">
      <c r="B187" s="94"/>
      <c r="C187" s="94"/>
      <c r="D187" s="94"/>
      <c r="E187" s="94"/>
      <c r="F187" s="94"/>
      <c r="G187" s="94"/>
      <c r="H187" s="94"/>
      <c r="I187" s="94"/>
      <c r="J187" s="94"/>
      <c r="K187" s="94"/>
      <c r="L187" s="94"/>
    </row>
    <row r="188" spans="2:12" x14ac:dyDescent="0.2">
      <c r="B188" s="94"/>
      <c r="C188" s="94"/>
      <c r="D188" s="94"/>
      <c r="E188" s="94"/>
      <c r="F188" s="94"/>
      <c r="G188" s="94"/>
      <c r="H188" s="94"/>
      <c r="I188" s="94"/>
      <c r="J188" s="94"/>
      <c r="K188" s="94"/>
      <c r="L188" s="94"/>
    </row>
    <row r="189" spans="2:12" x14ac:dyDescent="0.2">
      <c r="B189" s="94"/>
      <c r="C189" s="94"/>
      <c r="D189" s="94"/>
      <c r="E189" s="94"/>
      <c r="F189" s="94"/>
      <c r="G189" s="94"/>
      <c r="H189" s="94"/>
      <c r="I189" s="94"/>
      <c r="J189" s="94"/>
      <c r="K189" s="94"/>
      <c r="L189" s="94"/>
    </row>
    <row r="190" spans="2:12" x14ac:dyDescent="0.2">
      <c r="B190" s="94"/>
      <c r="C190" s="94"/>
      <c r="D190" s="94"/>
      <c r="E190" s="94"/>
      <c r="F190" s="94"/>
      <c r="G190" s="94"/>
      <c r="H190" s="94"/>
      <c r="I190" s="94"/>
      <c r="J190" s="94"/>
      <c r="K190" s="94"/>
      <c r="L190" s="94"/>
    </row>
    <row r="191" spans="2:12" x14ac:dyDescent="0.2">
      <c r="B191" s="94"/>
      <c r="C191" s="94"/>
      <c r="D191" s="94"/>
      <c r="E191" s="94"/>
      <c r="F191" s="94"/>
      <c r="G191" s="94"/>
      <c r="H191" s="94"/>
      <c r="I191" s="94"/>
      <c r="J191" s="94"/>
      <c r="K191" s="94"/>
      <c r="L191" s="94"/>
    </row>
    <row r="192" spans="2:12" x14ac:dyDescent="0.2">
      <c r="B192" s="94"/>
      <c r="C192" s="94"/>
      <c r="D192" s="94"/>
      <c r="E192" s="94"/>
      <c r="F192" s="94"/>
      <c r="G192" s="94"/>
      <c r="H192" s="94"/>
      <c r="I192" s="94"/>
      <c r="J192" s="94"/>
      <c r="K192" s="94"/>
      <c r="L192" s="94"/>
    </row>
    <row r="193" spans="2:12" x14ac:dyDescent="0.2">
      <c r="B193" s="94"/>
      <c r="C193" s="94"/>
      <c r="D193" s="94"/>
      <c r="E193" s="94"/>
      <c r="F193" s="94"/>
      <c r="G193" s="94"/>
      <c r="H193" s="94"/>
      <c r="I193" s="94"/>
      <c r="J193" s="94"/>
      <c r="K193" s="94"/>
      <c r="L193" s="94"/>
    </row>
    <row r="194" spans="2:12" x14ac:dyDescent="0.2">
      <c r="B194" s="94"/>
      <c r="C194" s="94"/>
      <c r="D194" s="94"/>
      <c r="E194" s="94"/>
      <c r="F194" s="94"/>
      <c r="G194" s="94"/>
      <c r="H194" s="94"/>
      <c r="I194" s="94"/>
      <c r="J194" s="94"/>
      <c r="K194" s="94"/>
      <c r="L194" s="94"/>
    </row>
    <row r="195" spans="2:12" x14ac:dyDescent="0.2">
      <c r="B195" s="94"/>
      <c r="C195" s="94"/>
      <c r="D195" s="94"/>
      <c r="E195" s="94"/>
      <c r="F195" s="94"/>
      <c r="G195" s="94"/>
      <c r="H195" s="94"/>
      <c r="I195" s="94"/>
      <c r="J195" s="94"/>
      <c r="K195" s="94"/>
      <c r="L195" s="94"/>
    </row>
    <row r="196" spans="2:12" x14ac:dyDescent="0.2">
      <c r="B196" s="94"/>
      <c r="C196" s="94"/>
      <c r="D196" s="94"/>
      <c r="E196" s="94"/>
      <c r="F196" s="94"/>
      <c r="G196" s="94"/>
      <c r="H196" s="94"/>
      <c r="I196" s="94"/>
      <c r="J196" s="94"/>
      <c r="K196" s="94"/>
      <c r="L196" s="94"/>
    </row>
    <row r="197" spans="2:12" x14ac:dyDescent="0.2">
      <c r="B197" s="94"/>
      <c r="C197" s="94"/>
      <c r="D197" s="94"/>
      <c r="E197" s="94"/>
      <c r="F197" s="94"/>
      <c r="G197" s="94"/>
      <c r="H197" s="94"/>
      <c r="I197" s="94"/>
      <c r="J197" s="94"/>
      <c r="K197" s="94"/>
      <c r="L197" s="94"/>
    </row>
    <row r="198" spans="2:12" x14ac:dyDescent="0.2">
      <c r="B198" s="94"/>
      <c r="C198" s="94"/>
      <c r="D198" s="94"/>
      <c r="E198" s="94"/>
      <c r="F198" s="94"/>
      <c r="G198" s="94"/>
      <c r="H198" s="94"/>
      <c r="I198" s="94"/>
      <c r="J198" s="94"/>
      <c r="K198" s="94"/>
      <c r="L198" s="94"/>
    </row>
    <row r="199" spans="2:12" x14ac:dyDescent="0.2">
      <c r="B199" s="94"/>
      <c r="C199" s="94"/>
      <c r="D199" s="94"/>
      <c r="E199" s="94"/>
      <c r="F199" s="94"/>
      <c r="G199" s="94"/>
      <c r="H199" s="94"/>
      <c r="I199" s="94"/>
      <c r="J199" s="94"/>
      <c r="K199" s="94"/>
      <c r="L199" s="94"/>
    </row>
    <row r="200" spans="2:12" x14ac:dyDescent="0.2">
      <c r="B200" s="94"/>
      <c r="C200" s="94"/>
      <c r="D200" s="94"/>
      <c r="E200" s="94"/>
      <c r="F200" s="94"/>
      <c r="G200" s="94"/>
      <c r="H200" s="94"/>
      <c r="I200" s="94"/>
      <c r="J200" s="94"/>
      <c r="K200" s="94"/>
      <c r="L200" s="94"/>
    </row>
    <row r="201" spans="2:12" x14ac:dyDescent="0.2">
      <c r="B201" s="94"/>
      <c r="C201" s="94"/>
      <c r="D201" s="94"/>
      <c r="E201" s="94"/>
      <c r="F201" s="94"/>
      <c r="G201" s="94"/>
      <c r="H201" s="94"/>
      <c r="I201" s="94"/>
      <c r="J201" s="94"/>
      <c r="K201" s="94"/>
      <c r="L201" s="94"/>
    </row>
    <row r="202" spans="2:12" x14ac:dyDescent="0.2">
      <c r="B202" s="94"/>
      <c r="C202" s="94"/>
      <c r="D202" s="94"/>
      <c r="E202" s="94"/>
      <c r="F202" s="94"/>
      <c r="G202" s="94"/>
      <c r="H202" s="94"/>
      <c r="I202" s="94"/>
      <c r="J202" s="94"/>
      <c r="K202" s="94"/>
      <c r="L202" s="94"/>
    </row>
    <row r="203" spans="2:12" x14ac:dyDescent="0.2">
      <c r="B203" s="94"/>
      <c r="C203" s="94"/>
      <c r="D203" s="94"/>
      <c r="E203" s="94"/>
      <c r="F203" s="94"/>
      <c r="G203" s="94"/>
      <c r="H203" s="94"/>
      <c r="I203" s="94"/>
      <c r="J203" s="94"/>
      <c r="K203" s="94"/>
      <c r="L203" s="94"/>
    </row>
    <row r="204" spans="2:12" x14ac:dyDescent="0.2">
      <c r="B204" s="94"/>
      <c r="C204" s="94"/>
      <c r="D204" s="94"/>
      <c r="E204" s="94"/>
      <c r="F204" s="94"/>
      <c r="G204" s="94"/>
      <c r="H204" s="94"/>
      <c r="I204" s="94"/>
      <c r="J204" s="94"/>
      <c r="K204" s="94"/>
      <c r="L204" s="94"/>
    </row>
    <row r="205" spans="2:12" x14ac:dyDescent="0.2">
      <c r="B205" s="94"/>
      <c r="C205" s="94"/>
      <c r="D205" s="94"/>
      <c r="E205" s="94"/>
      <c r="F205" s="94"/>
      <c r="G205" s="94"/>
      <c r="H205" s="94"/>
      <c r="I205" s="94"/>
      <c r="J205" s="94"/>
      <c r="K205" s="94"/>
      <c r="L205" s="94"/>
    </row>
    <row r="206" spans="2:12" x14ac:dyDescent="0.2">
      <c r="B206" s="94"/>
      <c r="C206" s="94"/>
      <c r="D206" s="94"/>
      <c r="E206" s="94"/>
      <c r="F206" s="94"/>
      <c r="G206" s="94"/>
      <c r="H206" s="94"/>
      <c r="I206" s="94"/>
      <c r="J206" s="94"/>
      <c r="K206" s="94"/>
      <c r="L206" s="94"/>
    </row>
    <row r="207" spans="2:12" x14ac:dyDescent="0.2">
      <c r="B207" s="94"/>
      <c r="C207" s="94"/>
      <c r="D207" s="94"/>
      <c r="E207" s="94"/>
      <c r="F207" s="94"/>
      <c r="G207" s="94"/>
      <c r="H207" s="94"/>
      <c r="I207" s="94"/>
      <c r="J207" s="94"/>
      <c r="K207" s="94"/>
      <c r="L207" s="94"/>
    </row>
    <row r="208" spans="2:12" x14ac:dyDescent="0.2">
      <c r="B208" s="94"/>
      <c r="C208" s="94"/>
      <c r="D208" s="94"/>
      <c r="E208" s="94"/>
      <c r="F208" s="94"/>
      <c r="G208" s="94"/>
      <c r="H208" s="94"/>
      <c r="I208" s="94"/>
      <c r="J208" s="94"/>
      <c r="K208" s="94"/>
      <c r="L208" s="94"/>
    </row>
    <row r="209" spans="2:12" x14ac:dyDescent="0.2">
      <c r="B209" s="94"/>
      <c r="C209" s="94"/>
      <c r="D209" s="94"/>
      <c r="E209" s="94"/>
      <c r="F209" s="94"/>
      <c r="G209" s="94"/>
      <c r="H209" s="94"/>
      <c r="I209" s="94"/>
      <c r="J209" s="94"/>
      <c r="K209" s="94"/>
      <c r="L209" s="94"/>
    </row>
    <row r="210" spans="2:12" x14ac:dyDescent="0.2">
      <c r="B210" s="94"/>
      <c r="C210" s="94"/>
      <c r="D210" s="94"/>
      <c r="E210" s="94"/>
      <c r="F210" s="94"/>
      <c r="G210" s="94"/>
      <c r="H210" s="94"/>
      <c r="I210" s="94"/>
      <c r="J210" s="94"/>
      <c r="K210" s="94"/>
      <c r="L210" s="94"/>
    </row>
    <row r="211" spans="2:12" x14ac:dyDescent="0.2">
      <c r="B211" s="94"/>
      <c r="C211" s="94"/>
      <c r="D211" s="94"/>
      <c r="E211" s="94"/>
      <c r="F211" s="94"/>
      <c r="G211" s="94"/>
      <c r="H211" s="94"/>
      <c r="I211" s="94"/>
      <c r="J211" s="94"/>
      <c r="K211" s="94"/>
      <c r="L211" s="94"/>
    </row>
    <row r="212" spans="2:12" x14ac:dyDescent="0.2">
      <c r="B212" s="94"/>
      <c r="C212" s="94"/>
      <c r="D212" s="94"/>
      <c r="E212" s="94"/>
      <c r="F212" s="94"/>
      <c r="G212" s="94"/>
      <c r="H212" s="94"/>
      <c r="I212" s="94"/>
      <c r="J212" s="94"/>
      <c r="K212" s="94"/>
      <c r="L212" s="94"/>
    </row>
    <row r="213" spans="2:12" x14ac:dyDescent="0.2">
      <c r="B213" s="94"/>
      <c r="C213" s="94"/>
      <c r="D213" s="94"/>
      <c r="E213" s="94"/>
      <c r="F213" s="94"/>
      <c r="G213" s="94"/>
      <c r="H213" s="94"/>
      <c r="I213" s="94"/>
      <c r="J213" s="94"/>
      <c r="K213" s="94"/>
      <c r="L213" s="94"/>
    </row>
    <row r="214" spans="2:12" x14ac:dyDescent="0.2">
      <c r="B214" s="94"/>
      <c r="C214" s="94"/>
      <c r="D214" s="94"/>
      <c r="E214" s="94"/>
      <c r="F214" s="94"/>
      <c r="G214" s="94"/>
      <c r="H214" s="94"/>
      <c r="I214" s="94"/>
      <c r="J214" s="94"/>
      <c r="K214" s="94"/>
      <c r="L214" s="94"/>
    </row>
    <row r="215" spans="2:12" x14ac:dyDescent="0.2">
      <c r="B215" s="94"/>
      <c r="C215" s="94"/>
      <c r="D215" s="94"/>
      <c r="E215" s="94"/>
      <c r="F215" s="94"/>
      <c r="G215" s="94"/>
      <c r="H215" s="94"/>
      <c r="I215" s="94"/>
      <c r="J215" s="94"/>
      <c r="K215" s="94"/>
      <c r="L215" s="94"/>
    </row>
    <row r="216" spans="2:12" x14ac:dyDescent="0.2">
      <c r="B216" s="94"/>
      <c r="C216" s="94"/>
      <c r="D216" s="94"/>
      <c r="E216" s="94"/>
      <c r="F216" s="94"/>
      <c r="G216" s="94"/>
      <c r="H216" s="94"/>
      <c r="I216" s="94"/>
      <c r="J216" s="94"/>
      <c r="K216" s="94"/>
      <c r="L216" s="94"/>
    </row>
    <row r="217" spans="2:12" x14ac:dyDescent="0.2">
      <c r="B217" s="94"/>
      <c r="C217" s="94"/>
      <c r="D217" s="94"/>
      <c r="E217" s="94"/>
      <c r="F217" s="94"/>
      <c r="G217" s="94"/>
      <c r="H217" s="94"/>
      <c r="I217" s="94"/>
      <c r="J217" s="94"/>
      <c r="K217" s="94"/>
      <c r="L217" s="94"/>
    </row>
    <row r="218" spans="2:12" x14ac:dyDescent="0.2">
      <c r="B218" s="94"/>
      <c r="C218" s="94"/>
      <c r="D218" s="94"/>
      <c r="E218" s="94"/>
      <c r="F218" s="94"/>
      <c r="G218" s="94"/>
      <c r="H218" s="94"/>
      <c r="I218" s="94"/>
      <c r="J218" s="94"/>
      <c r="K218" s="94"/>
      <c r="L218" s="94"/>
    </row>
    <row r="219" spans="2:12" x14ac:dyDescent="0.2">
      <c r="B219" s="94"/>
      <c r="C219" s="94"/>
      <c r="D219" s="94"/>
      <c r="E219" s="94"/>
      <c r="F219" s="94"/>
      <c r="G219" s="94"/>
      <c r="H219" s="94"/>
      <c r="I219" s="94"/>
      <c r="J219" s="94"/>
      <c r="K219" s="94"/>
      <c r="L219" s="94"/>
    </row>
    <row r="220" spans="2:12" x14ac:dyDescent="0.2">
      <c r="B220" s="94"/>
      <c r="C220" s="94"/>
      <c r="D220" s="94"/>
      <c r="E220" s="94"/>
      <c r="F220" s="94"/>
      <c r="G220" s="94"/>
      <c r="H220" s="94"/>
      <c r="I220" s="94"/>
      <c r="J220" s="94"/>
      <c r="K220" s="94"/>
      <c r="L220" s="94"/>
    </row>
    <row r="221" spans="2:12" x14ac:dyDescent="0.2">
      <c r="B221" s="94"/>
      <c r="C221" s="94"/>
      <c r="D221" s="94"/>
      <c r="E221" s="94"/>
      <c r="F221" s="94"/>
      <c r="G221" s="94"/>
      <c r="H221" s="94"/>
      <c r="I221" s="94"/>
      <c r="J221" s="94"/>
      <c r="K221" s="94"/>
      <c r="L221" s="94"/>
    </row>
    <row r="222" spans="2:12" x14ac:dyDescent="0.2">
      <c r="B222" s="94"/>
      <c r="C222" s="94"/>
      <c r="D222" s="94"/>
      <c r="E222" s="94"/>
      <c r="F222" s="94"/>
      <c r="G222" s="94"/>
      <c r="H222" s="94"/>
      <c r="I222" s="94"/>
      <c r="J222" s="94"/>
      <c r="K222" s="94"/>
      <c r="L222" s="94"/>
    </row>
    <row r="223" spans="2:12" x14ac:dyDescent="0.2">
      <c r="B223" s="94"/>
      <c r="C223" s="94"/>
      <c r="D223" s="94"/>
      <c r="E223" s="94"/>
      <c r="F223" s="94"/>
      <c r="G223" s="94"/>
      <c r="H223" s="94"/>
      <c r="I223" s="94"/>
      <c r="J223" s="94"/>
      <c r="K223" s="94"/>
      <c r="L223" s="94"/>
    </row>
    <row r="224" spans="2:12" x14ac:dyDescent="0.2">
      <c r="B224" s="94"/>
      <c r="C224" s="94"/>
      <c r="D224" s="94"/>
      <c r="E224" s="94"/>
      <c r="F224" s="94"/>
      <c r="G224" s="94"/>
      <c r="H224" s="94"/>
      <c r="I224" s="94"/>
      <c r="J224" s="94"/>
      <c r="K224" s="94"/>
      <c r="L224" s="94"/>
    </row>
    <row r="225" spans="2:12" x14ac:dyDescent="0.2">
      <c r="B225" s="94"/>
      <c r="C225" s="94"/>
      <c r="D225" s="94"/>
      <c r="E225" s="94"/>
      <c r="F225" s="94"/>
      <c r="G225" s="94"/>
      <c r="H225" s="94"/>
      <c r="I225" s="94"/>
      <c r="J225" s="94"/>
      <c r="K225" s="94"/>
      <c r="L225" s="94"/>
    </row>
    <row r="226" spans="2:12" x14ac:dyDescent="0.2">
      <c r="B226" s="94"/>
      <c r="C226" s="94"/>
      <c r="D226" s="94"/>
      <c r="E226" s="94"/>
      <c r="F226" s="94"/>
      <c r="G226" s="94"/>
      <c r="H226" s="94"/>
      <c r="I226" s="94"/>
      <c r="J226" s="94"/>
      <c r="K226" s="94"/>
      <c r="L226" s="94"/>
    </row>
    <row r="227" spans="2:12" x14ac:dyDescent="0.2">
      <c r="B227" s="94"/>
      <c r="C227" s="94"/>
      <c r="D227" s="94"/>
      <c r="E227" s="94"/>
      <c r="F227" s="94"/>
      <c r="G227" s="94"/>
      <c r="H227" s="94"/>
      <c r="I227" s="94"/>
      <c r="J227" s="94"/>
      <c r="K227" s="94"/>
      <c r="L227" s="94"/>
    </row>
    <row r="228" spans="2:12" x14ac:dyDescent="0.2">
      <c r="B228" s="94"/>
      <c r="C228" s="94"/>
      <c r="D228" s="94"/>
      <c r="E228" s="94"/>
      <c r="F228" s="94"/>
      <c r="G228" s="94"/>
      <c r="H228" s="94"/>
      <c r="I228" s="94"/>
      <c r="J228" s="94"/>
      <c r="K228" s="94"/>
      <c r="L228" s="94"/>
    </row>
    <row r="229" spans="2:12" x14ac:dyDescent="0.2">
      <c r="B229" s="94"/>
      <c r="C229" s="94"/>
      <c r="D229" s="94"/>
      <c r="E229" s="94"/>
      <c r="F229" s="94"/>
      <c r="G229" s="94"/>
      <c r="H229" s="94"/>
      <c r="I229" s="94"/>
      <c r="J229" s="94"/>
      <c r="K229" s="94"/>
      <c r="L229" s="94"/>
    </row>
    <row r="230" spans="2:12" x14ac:dyDescent="0.2">
      <c r="B230" s="94"/>
      <c r="C230" s="94"/>
      <c r="D230" s="94"/>
      <c r="E230" s="94"/>
      <c r="F230" s="94"/>
      <c r="G230" s="94"/>
      <c r="H230" s="94"/>
      <c r="I230" s="94"/>
      <c r="J230" s="94"/>
      <c r="K230" s="94"/>
      <c r="L230" s="94"/>
    </row>
    <row r="231" spans="2:12" x14ac:dyDescent="0.2">
      <c r="B231" s="94"/>
      <c r="C231" s="94"/>
      <c r="D231" s="94"/>
      <c r="E231" s="94"/>
      <c r="F231" s="94"/>
      <c r="G231" s="94"/>
      <c r="H231" s="94"/>
      <c r="I231" s="94"/>
      <c r="J231" s="94"/>
      <c r="K231" s="94"/>
      <c r="L231" s="94"/>
    </row>
    <row r="232" spans="2:12" x14ac:dyDescent="0.2">
      <c r="B232" s="94"/>
      <c r="C232" s="94"/>
      <c r="D232" s="94"/>
      <c r="E232" s="94"/>
      <c r="F232" s="94"/>
      <c r="G232" s="94"/>
      <c r="H232" s="94"/>
      <c r="I232" s="94"/>
      <c r="J232" s="94"/>
      <c r="K232" s="94"/>
      <c r="L232" s="94"/>
    </row>
    <row r="233" spans="2:12" x14ac:dyDescent="0.2">
      <c r="B233" s="94"/>
      <c r="C233" s="94"/>
      <c r="D233" s="94"/>
      <c r="E233" s="94"/>
      <c r="F233" s="94"/>
      <c r="G233" s="94"/>
      <c r="H233" s="94"/>
      <c r="I233" s="94"/>
      <c r="J233" s="94"/>
      <c r="K233" s="94"/>
      <c r="L233" s="94"/>
    </row>
    <row r="234" spans="2:12" x14ac:dyDescent="0.2">
      <c r="B234" s="94"/>
      <c r="C234" s="94"/>
      <c r="D234" s="94"/>
      <c r="E234" s="94"/>
      <c r="F234" s="94"/>
      <c r="G234" s="94"/>
      <c r="H234" s="94"/>
      <c r="I234" s="94"/>
      <c r="J234" s="94"/>
      <c r="K234" s="94"/>
      <c r="L234" s="94"/>
    </row>
    <row r="235" spans="2:12" x14ac:dyDescent="0.2">
      <c r="B235" s="94"/>
      <c r="C235" s="94"/>
      <c r="D235" s="94"/>
      <c r="E235" s="94"/>
      <c r="F235" s="94"/>
      <c r="G235" s="94"/>
      <c r="H235" s="94"/>
      <c r="I235" s="94"/>
      <c r="J235" s="94"/>
      <c r="K235" s="94"/>
      <c r="L235" s="94"/>
    </row>
    <row r="236" spans="2:12" x14ac:dyDescent="0.2">
      <c r="B236" s="94"/>
      <c r="C236" s="94"/>
      <c r="D236" s="94"/>
      <c r="E236" s="94"/>
      <c r="F236" s="94"/>
      <c r="G236" s="94"/>
      <c r="H236" s="94"/>
      <c r="I236" s="94"/>
      <c r="J236" s="94"/>
      <c r="K236" s="94"/>
      <c r="L236" s="94"/>
    </row>
    <row r="237" spans="2:12" x14ac:dyDescent="0.2">
      <c r="B237" s="94"/>
      <c r="C237" s="94"/>
      <c r="D237" s="94"/>
      <c r="E237" s="94"/>
      <c r="F237" s="94"/>
      <c r="G237" s="94"/>
      <c r="H237" s="94"/>
      <c r="I237" s="94"/>
      <c r="J237" s="94"/>
      <c r="K237" s="94"/>
      <c r="L237" s="94"/>
    </row>
    <row r="238" spans="2:12" x14ac:dyDescent="0.2">
      <c r="B238" s="94"/>
      <c r="C238" s="94"/>
      <c r="D238" s="94"/>
      <c r="E238" s="94"/>
      <c r="F238" s="94"/>
      <c r="G238" s="94"/>
      <c r="H238" s="94"/>
      <c r="I238" s="94"/>
      <c r="J238" s="94"/>
      <c r="K238" s="94"/>
      <c r="L238" s="94"/>
    </row>
    <row r="239" spans="2:12" x14ac:dyDescent="0.2">
      <c r="B239" s="94"/>
      <c r="C239" s="94"/>
      <c r="D239" s="94"/>
      <c r="E239" s="94"/>
      <c r="F239" s="94"/>
      <c r="G239" s="94"/>
      <c r="H239" s="94"/>
      <c r="I239" s="94"/>
      <c r="J239" s="94"/>
      <c r="K239" s="94"/>
      <c r="L239" s="94"/>
    </row>
    <row r="240" spans="2:12" x14ac:dyDescent="0.2">
      <c r="B240" s="94"/>
      <c r="C240" s="94"/>
      <c r="D240" s="94"/>
      <c r="E240" s="94"/>
      <c r="F240" s="94"/>
      <c r="G240" s="94"/>
      <c r="H240" s="94"/>
      <c r="I240" s="94"/>
      <c r="J240" s="94"/>
      <c r="K240" s="94"/>
      <c r="L240" s="94"/>
    </row>
    <row r="241" spans="2:12" x14ac:dyDescent="0.2">
      <c r="B241" s="94"/>
      <c r="C241" s="94"/>
      <c r="D241" s="94"/>
      <c r="E241" s="94"/>
      <c r="F241" s="94"/>
      <c r="G241" s="94"/>
      <c r="H241" s="94"/>
      <c r="I241" s="94"/>
      <c r="J241" s="94"/>
      <c r="K241" s="94"/>
      <c r="L241" s="94"/>
    </row>
    <row r="242" spans="2:12" x14ac:dyDescent="0.2">
      <c r="B242" s="94"/>
      <c r="C242" s="94"/>
      <c r="D242" s="94"/>
      <c r="E242" s="94"/>
      <c r="F242" s="94"/>
      <c r="G242" s="94"/>
      <c r="H242" s="94"/>
      <c r="I242" s="94"/>
      <c r="J242" s="94"/>
      <c r="K242" s="94"/>
      <c r="L242" s="94"/>
    </row>
    <row r="243" spans="2:12" x14ac:dyDescent="0.2">
      <c r="B243" s="94"/>
      <c r="C243" s="94"/>
      <c r="D243" s="94"/>
      <c r="E243" s="94"/>
      <c r="F243" s="94"/>
      <c r="G243" s="94"/>
      <c r="H243" s="94"/>
      <c r="I243" s="94"/>
      <c r="J243" s="94"/>
      <c r="K243" s="94"/>
      <c r="L243" s="94"/>
    </row>
    <row r="244" spans="2:12" x14ac:dyDescent="0.2">
      <c r="B244" s="94"/>
      <c r="C244" s="94"/>
      <c r="D244" s="94"/>
      <c r="E244" s="94"/>
      <c r="F244" s="94"/>
      <c r="G244" s="94"/>
      <c r="H244" s="94"/>
      <c r="I244" s="94"/>
      <c r="J244" s="94"/>
      <c r="K244" s="94"/>
      <c r="L244" s="94"/>
    </row>
    <row r="245" spans="2:12" x14ac:dyDescent="0.2">
      <c r="B245" s="94"/>
      <c r="C245" s="94"/>
      <c r="D245" s="94"/>
      <c r="E245" s="94"/>
      <c r="F245" s="94"/>
      <c r="G245" s="94"/>
      <c r="H245" s="94"/>
      <c r="I245" s="94"/>
      <c r="J245" s="94"/>
      <c r="K245" s="94"/>
      <c r="L245" s="94"/>
    </row>
    <row r="246" spans="2:12" x14ac:dyDescent="0.2">
      <c r="B246" s="94"/>
      <c r="C246" s="94"/>
      <c r="D246" s="94"/>
      <c r="E246" s="94"/>
      <c r="F246" s="94"/>
      <c r="G246" s="94"/>
      <c r="H246" s="94"/>
      <c r="I246" s="94"/>
      <c r="J246" s="94"/>
      <c r="K246" s="94"/>
      <c r="L246" s="94"/>
    </row>
    <row r="247" spans="2:12" x14ac:dyDescent="0.2">
      <c r="B247" s="94"/>
      <c r="C247" s="94"/>
      <c r="D247" s="94"/>
      <c r="E247" s="94"/>
      <c r="F247" s="94"/>
      <c r="G247" s="94"/>
      <c r="H247" s="94"/>
      <c r="I247" s="94"/>
      <c r="J247" s="94"/>
      <c r="K247" s="94"/>
      <c r="L247" s="94"/>
    </row>
    <row r="248" spans="2:12" x14ac:dyDescent="0.2">
      <c r="B248" s="94"/>
      <c r="C248" s="94"/>
      <c r="D248" s="94"/>
      <c r="E248" s="94"/>
      <c r="F248" s="94"/>
      <c r="G248" s="94"/>
      <c r="H248" s="94"/>
      <c r="I248" s="94"/>
      <c r="J248" s="94"/>
      <c r="K248" s="94"/>
      <c r="L248" s="94"/>
    </row>
    <row r="249" spans="2:12" x14ac:dyDescent="0.2">
      <c r="B249" s="94"/>
      <c r="C249" s="94"/>
      <c r="D249" s="94"/>
      <c r="E249" s="94"/>
      <c r="F249" s="94"/>
      <c r="G249" s="94"/>
      <c r="H249" s="94"/>
      <c r="I249" s="94"/>
      <c r="J249" s="94"/>
      <c r="K249" s="94"/>
      <c r="L249" s="94"/>
    </row>
    <row r="250" spans="2:12" x14ac:dyDescent="0.2">
      <c r="B250" s="94"/>
      <c r="C250" s="94"/>
      <c r="D250" s="94"/>
      <c r="E250" s="94"/>
      <c r="F250" s="94"/>
      <c r="G250" s="94"/>
      <c r="H250" s="94"/>
      <c r="I250" s="94"/>
      <c r="J250" s="94"/>
      <c r="K250" s="94"/>
      <c r="L250" s="94"/>
    </row>
    <row r="251" spans="2:12" x14ac:dyDescent="0.2">
      <c r="B251" s="94"/>
      <c r="C251" s="94"/>
      <c r="D251" s="94"/>
      <c r="E251" s="94"/>
      <c r="F251" s="94"/>
      <c r="G251" s="94"/>
      <c r="H251" s="94"/>
      <c r="I251" s="94"/>
      <c r="J251" s="94"/>
      <c r="K251" s="94"/>
      <c r="L251" s="94"/>
    </row>
    <row r="252" spans="2:12" x14ac:dyDescent="0.2">
      <c r="B252" s="94"/>
      <c r="C252" s="94"/>
      <c r="D252" s="94"/>
      <c r="E252" s="94"/>
      <c r="F252" s="94"/>
      <c r="G252" s="94"/>
      <c r="H252" s="94"/>
      <c r="I252" s="94"/>
      <c r="J252" s="94"/>
      <c r="K252" s="94"/>
      <c r="L252" s="94"/>
    </row>
    <row r="253" spans="2:12" x14ac:dyDescent="0.2">
      <c r="B253" s="94"/>
      <c r="C253" s="94"/>
      <c r="D253" s="94"/>
      <c r="E253" s="94"/>
      <c r="F253" s="94"/>
      <c r="G253" s="94"/>
      <c r="H253" s="94"/>
      <c r="I253" s="94"/>
      <c r="J253" s="94"/>
      <c r="K253" s="94"/>
      <c r="L253" s="94"/>
    </row>
    <row r="254" spans="2:12" x14ac:dyDescent="0.2">
      <c r="B254" s="94"/>
      <c r="C254" s="94"/>
      <c r="D254" s="94"/>
      <c r="E254" s="94"/>
      <c r="F254" s="94"/>
      <c r="G254" s="94"/>
      <c r="H254" s="94"/>
      <c r="I254" s="94"/>
      <c r="J254" s="94"/>
      <c r="K254" s="94"/>
      <c r="L254" s="94"/>
    </row>
    <row r="255" spans="2:12" x14ac:dyDescent="0.2">
      <c r="B255" s="94"/>
      <c r="C255" s="94"/>
      <c r="D255" s="94"/>
      <c r="E255" s="94"/>
      <c r="F255" s="94"/>
      <c r="G255" s="94"/>
      <c r="H255" s="94"/>
      <c r="I255" s="94"/>
      <c r="J255" s="94"/>
      <c r="K255" s="94"/>
      <c r="L255" s="94"/>
    </row>
    <row r="256" spans="2:12" x14ac:dyDescent="0.2">
      <c r="B256" s="94"/>
      <c r="C256" s="94"/>
      <c r="D256" s="94"/>
      <c r="E256" s="94"/>
      <c r="F256" s="94"/>
      <c r="G256" s="94"/>
      <c r="H256" s="94"/>
      <c r="I256" s="94"/>
      <c r="J256" s="94"/>
      <c r="K256" s="94"/>
      <c r="L256" s="94"/>
    </row>
    <row r="257" spans="2:12" x14ac:dyDescent="0.2">
      <c r="B257" s="94"/>
      <c r="C257" s="94"/>
      <c r="D257" s="94"/>
      <c r="E257" s="94"/>
      <c r="F257" s="94"/>
      <c r="G257" s="94"/>
      <c r="H257" s="94"/>
      <c r="I257" s="94"/>
      <c r="J257" s="94"/>
      <c r="K257" s="94"/>
      <c r="L257" s="94"/>
    </row>
    <row r="258" spans="2:12" x14ac:dyDescent="0.2">
      <c r="B258" s="94"/>
      <c r="C258" s="94"/>
      <c r="D258" s="94"/>
      <c r="E258" s="94"/>
      <c r="F258" s="94"/>
      <c r="G258" s="94"/>
      <c r="H258" s="94"/>
      <c r="I258" s="94"/>
      <c r="J258" s="94"/>
      <c r="K258" s="94"/>
      <c r="L258" s="94"/>
    </row>
    <row r="259" spans="2:12" x14ac:dyDescent="0.2">
      <c r="B259" s="94"/>
      <c r="C259" s="94"/>
      <c r="D259" s="94"/>
      <c r="E259" s="94"/>
      <c r="F259" s="94"/>
      <c r="G259" s="94"/>
      <c r="H259" s="94"/>
      <c r="I259" s="94"/>
      <c r="J259" s="94"/>
      <c r="K259" s="94"/>
      <c r="L259" s="94"/>
    </row>
    <row r="260" spans="2:12" x14ac:dyDescent="0.2">
      <c r="B260" s="94"/>
      <c r="C260" s="94"/>
      <c r="D260" s="94"/>
      <c r="E260" s="94"/>
      <c r="F260" s="94"/>
      <c r="G260" s="94"/>
      <c r="H260" s="94"/>
      <c r="I260" s="94"/>
      <c r="J260" s="94"/>
      <c r="K260" s="94"/>
      <c r="L260" s="94"/>
    </row>
    <row r="261" spans="2:12" x14ac:dyDescent="0.2">
      <c r="B261" s="94"/>
      <c r="C261" s="94"/>
      <c r="D261" s="94"/>
      <c r="E261" s="94"/>
      <c r="F261" s="94"/>
      <c r="G261" s="94"/>
      <c r="H261" s="94"/>
      <c r="I261" s="94"/>
      <c r="J261" s="94"/>
      <c r="K261" s="94"/>
      <c r="L261" s="94"/>
    </row>
    <row r="262" spans="2:12" x14ac:dyDescent="0.2">
      <c r="B262" s="94"/>
      <c r="C262" s="94"/>
      <c r="D262" s="94"/>
      <c r="E262" s="94"/>
      <c r="F262" s="94"/>
      <c r="G262" s="94"/>
      <c r="H262" s="94"/>
      <c r="I262" s="94"/>
      <c r="J262" s="94"/>
      <c r="K262" s="94"/>
      <c r="L262" s="94"/>
    </row>
    <row r="263" spans="2:12" x14ac:dyDescent="0.2">
      <c r="B263" s="94"/>
      <c r="C263" s="94"/>
      <c r="D263" s="94"/>
      <c r="E263" s="94"/>
      <c r="F263" s="94"/>
      <c r="G263" s="94"/>
      <c r="H263" s="94"/>
      <c r="I263" s="94"/>
      <c r="J263" s="94"/>
      <c r="K263" s="94"/>
      <c r="L263" s="94"/>
    </row>
    <row r="264" spans="2:12" x14ac:dyDescent="0.2">
      <c r="B264" s="94"/>
      <c r="C264" s="94"/>
      <c r="D264" s="94"/>
      <c r="E264" s="94"/>
      <c r="F264" s="94"/>
      <c r="G264" s="94"/>
      <c r="H264" s="94"/>
      <c r="I264" s="94"/>
      <c r="J264" s="94"/>
      <c r="K264" s="94"/>
      <c r="L264" s="94"/>
    </row>
    <row r="265" spans="2:12" x14ac:dyDescent="0.2">
      <c r="B265" s="94"/>
      <c r="C265" s="94"/>
      <c r="D265" s="94"/>
      <c r="E265" s="94"/>
      <c r="F265" s="94"/>
      <c r="G265" s="94"/>
      <c r="H265" s="94"/>
      <c r="I265" s="94"/>
      <c r="J265" s="94"/>
      <c r="K265" s="94"/>
      <c r="L265" s="94"/>
    </row>
    <row r="266" spans="2:12" x14ac:dyDescent="0.2">
      <c r="B266" s="94"/>
      <c r="C266" s="94"/>
      <c r="D266" s="94"/>
      <c r="E266" s="94"/>
      <c r="F266" s="94"/>
      <c r="G266" s="94"/>
      <c r="H266" s="94"/>
      <c r="I266" s="94"/>
      <c r="J266" s="94"/>
      <c r="K266" s="94"/>
      <c r="L266" s="94"/>
    </row>
    <row r="267" spans="2:12" x14ac:dyDescent="0.2">
      <c r="B267" s="94"/>
      <c r="C267" s="94"/>
      <c r="D267" s="94"/>
      <c r="E267" s="94"/>
      <c r="F267" s="94"/>
      <c r="G267" s="94"/>
      <c r="H267" s="94"/>
      <c r="I267" s="94"/>
      <c r="J267" s="94"/>
      <c r="K267" s="94"/>
      <c r="L267" s="94"/>
    </row>
    <row r="268" spans="2:12" x14ac:dyDescent="0.2">
      <c r="B268" s="94"/>
      <c r="C268" s="94"/>
      <c r="D268" s="94"/>
      <c r="E268" s="94"/>
      <c r="F268" s="94"/>
      <c r="G268" s="94"/>
      <c r="H268" s="94"/>
      <c r="I268" s="94"/>
      <c r="J268" s="94"/>
      <c r="K268" s="94"/>
      <c r="L268" s="94"/>
    </row>
    <row r="269" spans="2:12" x14ac:dyDescent="0.2">
      <c r="B269" s="94"/>
      <c r="C269" s="94"/>
      <c r="D269" s="94"/>
      <c r="E269" s="94"/>
      <c r="F269" s="94"/>
      <c r="G269" s="94"/>
      <c r="H269" s="94"/>
      <c r="I269" s="94"/>
      <c r="J269" s="94"/>
      <c r="K269" s="94"/>
      <c r="L269" s="94"/>
    </row>
    <row r="270" spans="2:12" x14ac:dyDescent="0.2">
      <c r="B270" s="94"/>
      <c r="C270" s="94"/>
      <c r="D270" s="94"/>
      <c r="E270" s="94"/>
      <c r="F270" s="94"/>
      <c r="G270" s="94"/>
      <c r="H270" s="94"/>
      <c r="I270" s="94"/>
      <c r="J270" s="94"/>
      <c r="K270" s="94"/>
      <c r="L270" s="94"/>
    </row>
    <row r="271" spans="2:12" x14ac:dyDescent="0.2">
      <c r="B271" s="94"/>
      <c r="C271" s="94"/>
      <c r="D271" s="94"/>
      <c r="E271" s="94"/>
      <c r="F271" s="94"/>
      <c r="G271" s="94"/>
      <c r="H271" s="94"/>
      <c r="I271" s="94"/>
      <c r="J271" s="94"/>
      <c r="K271" s="94"/>
      <c r="L271" s="94"/>
    </row>
    <row r="272" spans="2:12" x14ac:dyDescent="0.2">
      <c r="B272" s="94"/>
      <c r="C272" s="94"/>
      <c r="D272" s="94"/>
      <c r="E272" s="94"/>
      <c r="F272" s="94"/>
      <c r="G272" s="94"/>
      <c r="H272" s="94"/>
      <c r="I272" s="94"/>
      <c r="J272" s="94"/>
      <c r="K272" s="94"/>
      <c r="L272" s="94"/>
    </row>
    <row r="273" spans="2:12" x14ac:dyDescent="0.2">
      <c r="B273" s="94"/>
      <c r="C273" s="94"/>
      <c r="D273" s="94"/>
      <c r="E273" s="94"/>
      <c r="F273" s="94"/>
      <c r="G273" s="94"/>
      <c r="H273" s="94"/>
      <c r="I273" s="94"/>
      <c r="J273" s="94"/>
      <c r="K273" s="94"/>
      <c r="L273" s="94"/>
    </row>
    <row r="274" spans="2:12" x14ac:dyDescent="0.2">
      <c r="B274" s="94"/>
      <c r="C274" s="94"/>
      <c r="D274" s="94"/>
      <c r="E274" s="94"/>
      <c r="F274" s="94"/>
      <c r="G274" s="94"/>
      <c r="H274" s="94"/>
      <c r="I274" s="94"/>
      <c r="J274" s="94"/>
      <c r="K274" s="94"/>
      <c r="L274" s="94"/>
    </row>
    <row r="275" spans="2:12" x14ac:dyDescent="0.2">
      <c r="B275" s="94"/>
      <c r="C275" s="94"/>
      <c r="D275" s="94"/>
      <c r="E275" s="94"/>
      <c r="F275" s="94"/>
      <c r="G275" s="94"/>
      <c r="H275" s="94"/>
      <c r="I275" s="94"/>
      <c r="J275" s="94"/>
      <c r="K275" s="94"/>
      <c r="L275" s="94"/>
    </row>
    <row r="276" spans="2:12" x14ac:dyDescent="0.2">
      <c r="B276" s="94"/>
      <c r="C276" s="94"/>
      <c r="D276" s="94"/>
      <c r="E276" s="94"/>
      <c r="F276" s="94"/>
      <c r="G276" s="94"/>
      <c r="H276" s="94"/>
      <c r="I276" s="94"/>
      <c r="J276" s="94"/>
      <c r="K276" s="94"/>
      <c r="L276" s="94"/>
    </row>
    <row r="277" spans="2:12" x14ac:dyDescent="0.2">
      <c r="B277" s="94"/>
      <c r="C277" s="94"/>
      <c r="D277" s="94"/>
      <c r="E277" s="94"/>
      <c r="F277" s="94"/>
      <c r="G277" s="94"/>
      <c r="H277" s="94"/>
      <c r="I277" s="94"/>
      <c r="J277" s="94"/>
      <c r="K277" s="94"/>
      <c r="L277" s="94"/>
    </row>
    <row r="278" spans="2:12" x14ac:dyDescent="0.2">
      <c r="B278" s="94"/>
      <c r="C278" s="94"/>
      <c r="D278" s="94"/>
      <c r="E278" s="94"/>
      <c r="F278" s="94"/>
      <c r="G278" s="94"/>
      <c r="H278" s="94"/>
      <c r="I278" s="94"/>
      <c r="J278" s="94"/>
      <c r="K278" s="94"/>
      <c r="L278" s="94"/>
    </row>
    <row r="279" spans="2:12" x14ac:dyDescent="0.2">
      <c r="B279" s="94"/>
      <c r="C279" s="94"/>
      <c r="D279" s="94"/>
      <c r="E279" s="94"/>
      <c r="F279" s="94"/>
      <c r="G279" s="94"/>
      <c r="H279" s="94"/>
      <c r="I279" s="94"/>
      <c r="J279" s="94"/>
      <c r="K279" s="94"/>
      <c r="L279" s="94"/>
    </row>
    <row r="280" spans="2:12" x14ac:dyDescent="0.2">
      <c r="B280" s="94"/>
      <c r="C280" s="94"/>
      <c r="D280" s="94"/>
      <c r="E280" s="94"/>
      <c r="F280" s="94"/>
      <c r="G280" s="94"/>
      <c r="H280" s="94"/>
      <c r="I280" s="94"/>
      <c r="J280" s="94"/>
      <c r="K280" s="94"/>
      <c r="L280" s="94"/>
    </row>
    <row r="281" spans="2:12" x14ac:dyDescent="0.2">
      <c r="B281" s="94"/>
      <c r="C281" s="94"/>
      <c r="D281" s="94"/>
      <c r="E281" s="94"/>
      <c r="F281" s="94"/>
      <c r="G281" s="94"/>
      <c r="H281" s="94"/>
      <c r="I281" s="94"/>
      <c r="J281" s="94"/>
      <c r="K281" s="94"/>
      <c r="L281" s="94"/>
    </row>
    <row r="282" spans="2:12" x14ac:dyDescent="0.2">
      <c r="B282" s="94"/>
      <c r="C282" s="94"/>
      <c r="D282" s="94"/>
      <c r="E282" s="94"/>
      <c r="F282" s="94"/>
      <c r="G282" s="94"/>
      <c r="H282" s="94"/>
      <c r="I282" s="94"/>
      <c r="J282" s="94"/>
      <c r="K282" s="94"/>
      <c r="L282" s="94"/>
    </row>
    <row r="283" spans="2:12" x14ac:dyDescent="0.2">
      <c r="B283" s="94"/>
      <c r="C283" s="94"/>
      <c r="D283" s="94"/>
      <c r="E283" s="94"/>
      <c r="F283" s="94"/>
      <c r="G283" s="94"/>
      <c r="H283" s="94"/>
      <c r="I283" s="94"/>
      <c r="J283" s="94"/>
      <c r="K283" s="94"/>
      <c r="L283" s="94"/>
    </row>
    <row r="284" spans="2:12" x14ac:dyDescent="0.2">
      <c r="B284" s="94"/>
      <c r="C284" s="94"/>
      <c r="D284" s="94"/>
      <c r="E284" s="94"/>
      <c r="F284" s="94"/>
      <c r="G284" s="94"/>
      <c r="H284" s="94"/>
      <c r="I284" s="94"/>
      <c r="J284" s="94"/>
      <c r="K284" s="94"/>
      <c r="L284" s="94"/>
    </row>
    <row r="285" spans="2:12" x14ac:dyDescent="0.2">
      <c r="B285" s="94"/>
      <c r="C285" s="94"/>
      <c r="D285" s="94"/>
      <c r="E285" s="94"/>
      <c r="F285" s="94"/>
      <c r="G285" s="94"/>
      <c r="H285" s="94"/>
      <c r="I285" s="94"/>
      <c r="J285" s="94"/>
      <c r="K285" s="94"/>
      <c r="L285" s="94"/>
    </row>
    <row r="286" spans="2:12" x14ac:dyDescent="0.2">
      <c r="B286" s="94"/>
      <c r="C286" s="94"/>
      <c r="D286" s="94"/>
      <c r="E286" s="94"/>
      <c r="F286" s="94"/>
      <c r="G286" s="94"/>
      <c r="H286" s="94"/>
      <c r="I286" s="94"/>
      <c r="J286" s="94"/>
      <c r="K286" s="94"/>
      <c r="L286" s="94"/>
    </row>
    <row r="287" spans="2:12" x14ac:dyDescent="0.2">
      <c r="B287" s="94"/>
      <c r="C287" s="94"/>
      <c r="D287" s="94"/>
      <c r="E287" s="94"/>
      <c r="F287" s="94"/>
      <c r="G287" s="94"/>
      <c r="H287" s="94"/>
      <c r="I287" s="94"/>
      <c r="J287" s="94"/>
      <c r="K287" s="94"/>
      <c r="L287" s="94"/>
    </row>
    <row r="288" spans="2:12" x14ac:dyDescent="0.2">
      <c r="B288" s="94"/>
      <c r="C288" s="94"/>
      <c r="D288" s="94"/>
      <c r="E288" s="94"/>
      <c r="F288" s="94"/>
      <c r="G288" s="94"/>
      <c r="H288" s="94"/>
      <c r="I288" s="94"/>
      <c r="J288" s="94"/>
      <c r="K288" s="94"/>
      <c r="L288" s="94"/>
    </row>
    <row r="289" spans="2:12" x14ac:dyDescent="0.2">
      <c r="B289" s="94"/>
      <c r="C289" s="94"/>
      <c r="D289" s="94"/>
      <c r="E289" s="94"/>
      <c r="F289" s="94"/>
      <c r="G289" s="94"/>
      <c r="H289" s="94"/>
      <c r="I289" s="94"/>
      <c r="J289" s="94"/>
      <c r="K289" s="94"/>
      <c r="L289" s="94"/>
    </row>
    <row r="290" spans="2:12" x14ac:dyDescent="0.2">
      <c r="B290" s="94"/>
      <c r="C290" s="94"/>
      <c r="D290" s="94"/>
      <c r="E290" s="94"/>
      <c r="F290" s="94"/>
      <c r="G290" s="94"/>
      <c r="H290" s="94"/>
      <c r="I290" s="94"/>
      <c r="J290" s="94"/>
      <c r="K290" s="94"/>
      <c r="L290" s="94"/>
    </row>
    <row r="291" spans="2:12" x14ac:dyDescent="0.2">
      <c r="B291" s="94"/>
      <c r="C291" s="94"/>
      <c r="D291" s="94"/>
      <c r="E291" s="94"/>
      <c r="F291" s="94"/>
      <c r="G291" s="94"/>
      <c r="H291" s="94"/>
      <c r="I291" s="94"/>
      <c r="J291" s="94"/>
      <c r="K291" s="94"/>
      <c r="L291" s="94"/>
    </row>
    <row r="292" spans="2:12" x14ac:dyDescent="0.2">
      <c r="B292" s="94"/>
      <c r="C292" s="94"/>
      <c r="D292" s="94"/>
      <c r="E292" s="94"/>
      <c r="F292" s="94"/>
      <c r="G292" s="94"/>
      <c r="H292" s="94"/>
      <c r="I292" s="94"/>
      <c r="J292" s="94"/>
      <c r="K292" s="94"/>
      <c r="L292" s="94"/>
    </row>
    <row r="293" spans="2:12" x14ac:dyDescent="0.2">
      <c r="B293" s="94"/>
      <c r="C293" s="94"/>
      <c r="D293" s="94"/>
      <c r="E293" s="94"/>
      <c r="F293" s="94"/>
      <c r="G293" s="94"/>
      <c r="H293" s="94"/>
      <c r="I293" s="94"/>
      <c r="J293" s="94"/>
      <c r="K293" s="94"/>
      <c r="L293" s="94"/>
    </row>
    <row r="294" spans="2:12" x14ac:dyDescent="0.2">
      <c r="B294" s="94"/>
      <c r="C294" s="94"/>
      <c r="D294" s="94"/>
      <c r="E294" s="94"/>
      <c r="F294" s="94"/>
      <c r="G294" s="94"/>
      <c r="H294" s="94"/>
      <c r="I294" s="94"/>
      <c r="J294" s="94"/>
      <c r="K294" s="94"/>
      <c r="L294" s="94"/>
    </row>
    <row r="295" spans="2:12" x14ac:dyDescent="0.2">
      <c r="B295" s="94"/>
      <c r="C295" s="94"/>
      <c r="D295" s="94"/>
      <c r="E295" s="94"/>
      <c r="F295" s="94"/>
      <c r="G295" s="94"/>
      <c r="H295" s="94"/>
      <c r="I295" s="94"/>
      <c r="J295" s="94"/>
      <c r="K295" s="94"/>
      <c r="L295" s="94"/>
    </row>
    <row r="296" spans="2:12" x14ac:dyDescent="0.2">
      <c r="B296" s="94"/>
      <c r="C296" s="94"/>
      <c r="D296" s="94"/>
      <c r="E296" s="94"/>
      <c r="F296" s="94"/>
      <c r="G296" s="94"/>
      <c r="H296" s="94"/>
      <c r="I296" s="94"/>
      <c r="J296" s="94"/>
      <c r="K296" s="94"/>
      <c r="L296" s="94"/>
    </row>
    <row r="297" spans="2:12" x14ac:dyDescent="0.2">
      <c r="B297" s="94"/>
      <c r="C297" s="94"/>
      <c r="D297" s="94"/>
      <c r="E297" s="94"/>
      <c r="F297" s="94"/>
      <c r="G297" s="94"/>
      <c r="H297" s="94"/>
      <c r="I297" s="94"/>
      <c r="J297" s="94"/>
      <c r="K297" s="94"/>
      <c r="L297" s="94"/>
    </row>
    <row r="298" spans="2:12" x14ac:dyDescent="0.2">
      <c r="B298" s="94"/>
      <c r="C298" s="94"/>
      <c r="D298" s="94"/>
      <c r="E298" s="94"/>
      <c r="F298" s="94"/>
      <c r="G298" s="94"/>
      <c r="H298" s="94"/>
      <c r="I298" s="94"/>
      <c r="J298" s="94"/>
      <c r="K298" s="94"/>
      <c r="L298" s="94"/>
    </row>
    <row r="299" spans="2:12" x14ac:dyDescent="0.2">
      <c r="B299" s="94"/>
      <c r="C299" s="94"/>
      <c r="D299" s="94"/>
      <c r="E299" s="94"/>
      <c r="F299" s="94"/>
      <c r="G299" s="94"/>
      <c r="H299" s="94"/>
      <c r="I299" s="94"/>
      <c r="J299" s="94"/>
      <c r="K299" s="94"/>
      <c r="L299" s="94"/>
    </row>
    <row r="300" spans="2:12" x14ac:dyDescent="0.2">
      <c r="B300" s="94"/>
      <c r="C300" s="94"/>
      <c r="D300" s="94"/>
      <c r="E300" s="94"/>
      <c r="F300" s="94"/>
      <c r="G300" s="94"/>
      <c r="H300" s="94"/>
      <c r="I300" s="94"/>
      <c r="J300" s="94"/>
      <c r="K300" s="94"/>
      <c r="L300" s="94"/>
    </row>
    <row r="301" spans="2:12" x14ac:dyDescent="0.2">
      <c r="B301" s="94"/>
      <c r="C301" s="94"/>
      <c r="D301" s="94"/>
      <c r="E301" s="94"/>
      <c r="F301" s="94"/>
      <c r="G301" s="94"/>
      <c r="H301" s="94"/>
      <c r="I301" s="94"/>
      <c r="J301" s="94"/>
      <c r="K301" s="94"/>
      <c r="L301" s="94"/>
    </row>
    <row r="302" spans="2:12" x14ac:dyDescent="0.2">
      <c r="B302" s="94"/>
      <c r="C302" s="94"/>
      <c r="D302" s="94"/>
      <c r="E302" s="94"/>
      <c r="F302" s="94"/>
      <c r="G302" s="94"/>
      <c r="H302" s="94"/>
      <c r="I302" s="94"/>
      <c r="J302" s="94"/>
      <c r="K302" s="94"/>
      <c r="L302" s="94"/>
    </row>
    <row r="303" spans="2:12" x14ac:dyDescent="0.2">
      <c r="B303" s="94"/>
      <c r="C303" s="94"/>
      <c r="D303" s="94"/>
      <c r="E303" s="94"/>
      <c r="F303" s="94"/>
      <c r="G303" s="94"/>
      <c r="H303" s="94"/>
      <c r="I303" s="94"/>
      <c r="J303" s="94"/>
      <c r="K303" s="94"/>
      <c r="L303" s="94"/>
    </row>
    <row r="304" spans="2:12" x14ac:dyDescent="0.2">
      <c r="B304" s="94"/>
      <c r="C304" s="94"/>
      <c r="D304" s="94"/>
      <c r="E304" s="94"/>
      <c r="F304" s="94"/>
      <c r="G304" s="94"/>
      <c r="H304" s="94"/>
      <c r="I304" s="94"/>
      <c r="J304" s="94"/>
      <c r="K304" s="94"/>
      <c r="L304" s="94"/>
    </row>
    <row r="305" spans="2:12" x14ac:dyDescent="0.2">
      <c r="B305" s="94"/>
      <c r="C305" s="94"/>
      <c r="D305" s="94"/>
      <c r="E305" s="94"/>
      <c r="F305" s="94"/>
      <c r="G305" s="94"/>
      <c r="H305" s="94"/>
      <c r="I305" s="94"/>
      <c r="J305" s="94"/>
      <c r="K305" s="94"/>
      <c r="L305" s="94"/>
    </row>
    <row r="306" spans="2:12" x14ac:dyDescent="0.2">
      <c r="B306" s="94"/>
      <c r="C306" s="94"/>
      <c r="D306" s="94"/>
      <c r="E306" s="94"/>
      <c r="F306" s="94"/>
      <c r="G306" s="94"/>
      <c r="H306" s="94"/>
      <c r="I306" s="94"/>
      <c r="J306" s="94"/>
      <c r="K306" s="94"/>
      <c r="L306" s="94"/>
    </row>
    <row r="307" spans="2:12" x14ac:dyDescent="0.2">
      <c r="B307" s="94"/>
      <c r="C307" s="94"/>
      <c r="D307" s="94"/>
      <c r="E307" s="94"/>
      <c r="F307" s="94"/>
      <c r="G307" s="94"/>
      <c r="H307" s="94"/>
      <c r="I307" s="94"/>
      <c r="J307" s="94"/>
      <c r="K307" s="94"/>
      <c r="L307" s="94"/>
    </row>
    <row r="308" spans="2:12" x14ac:dyDescent="0.2">
      <c r="B308" s="94"/>
      <c r="C308" s="94"/>
      <c r="D308" s="94"/>
      <c r="E308" s="94"/>
      <c r="F308" s="94"/>
      <c r="G308" s="94"/>
      <c r="H308" s="94"/>
      <c r="I308" s="94"/>
      <c r="J308" s="94"/>
      <c r="K308" s="94"/>
      <c r="L308" s="94"/>
    </row>
    <row r="309" spans="2:12" x14ac:dyDescent="0.2">
      <c r="B309" s="94"/>
      <c r="C309" s="94"/>
      <c r="D309" s="94"/>
      <c r="E309" s="94"/>
      <c r="F309" s="94"/>
      <c r="G309" s="94"/>
      <c r="H309" s="94"/>
      <c r="I309" s="94"/>
      <c r="J309" s="94"/>
      <c r="K309" s="94"/>
      <c r="L309" s="94"/>
    </row>
    <row r="310" spans="2:12" x14ac:dyDescent="0.2">
      <c r="B310" s="94"/>
      <c r="C310" s="94"/>
      <c r="D310" s="94"/>
      <c r="E310" s="94"/>
      <c r="F310" s="94"/>
      <c r="G310" s="94"/>
      <c r="H310" s="94"/>
      <c r="I310" s="94"/>
      <c r="J310" s="94"/>
      <c r="K310" s="94"/>
      <c r="L310" s="94"/>
    </row>
    <row r="311" spans="2:12" x14ac:dyDescent="0.2">
      <c r="B311" s="94"/>
      <c r="C311" s="94"/>
      <c r="D311" s="94"/>
      <c r="E311" s="94"/>
      <c r="F311" s="94"/>
      <c r="G311" s="94"/>
      <c r="H311" s="94"/>
      <c r="I311" s="94"/>
      <c r="J311" s="94"/>
      <c r="K311" s="94"/>
      <c r="L311" s="94"/>
    </row>
    <row r="312" spans="2:12" x14ac:dyDescent="0.2">
      <c r="B312" s="94"/>
      <c r="C312" s="94"/>
      <c r="D312" s="94"/>
      <c r="E312" s="94"/>
      <c r="F312" s="94"/>
      <c r="G312" s="94"/>
      <c r="H312" s="94"/>
      <c r="I312" s="94"/>
      <c r="J312" s="94"/>
      <c r="K312" s="94"/>
      <c r="L312" s="94"/>
    </row>
    <row r="313" spans="2:12" x14ac:dyDescent="0.2">
      <c r="B313" s="94"/>
      <c r="C313" s="94"/>
      <c r="D313" s="94"/>
      <c r="E313" s="94"/>
      <c r="F313" s="94"/>
      <c r="G313" s="94"/>
      <c r="H313" s="94"/>
      <c r="I313" s="94"/>
      <c r="J313" s="94"/>
      <c r="K313" s="94"/>
      <c r="L313" s="94"/>
    </row>
    <row r="314" spans="2:12" x14ac:dyDescent="0.2">
      <c r="B314" s="94"/>
      <c r="C314" s="94"/>
      <c r="D314" s="94"/>
      <c r="E314" s="94"/>
      <c r="F314" s="94"/>
      <c r="G314" s="94"/>
      <c r="H314" s="94"/>
      <c r="I314" s="94"/>
      <c r="J314" s="94"/>
      <c r="K314" s="94"/>
      <c r="L314" s="94"/>
    </row>
    <row r="315" spans="2:12" x14ac:dyDescent="0.2">
      <c r="B315" s="94"/>
      <c r="C315" s="94"/>
      <c r="D315" s="94"/>
      <c r="E315" s="94"/>
      <c r="F315" s="94"/>
      <c r="G315" s="94"/>
      <c r="H315" s="94"/>
      <c r="I315" s="94"/>
      <c r="J315" s="94"/>
      <c r="K315" s="94"/>
      <c r="L315" s="94"/>
    </row>
    <row r="316" spans="2:12" x14ac:dyDescent="0.2">
      <c r="B316" s="94"/>
      <c r="C316" s="94"/>
      <c r="D316" s="94"/>
      <c r="E316" s="94"/>
      <c r="F316" s="94"/>
      <c r="G316" s="94"/>
      <c r="H316" s="94"/>
      <c r="I316" s="94"/>
      <c r="J316" s="94"/>
      <c r="K316" s="94"/>
      <c r="L316" s="94"/>
    </row>
    <row r="317" spans="2:12" x14ac:dyDescent="0.2">
      <c r="B317" s="94"/>
      <c r="C317" s="94"/>
      <c r="D317" s="94"/>
      <c r="E317" s="94"/>
      <c r="F317" s="94"/>
      <c r="G317" s="94"/>
      <c r="H317" s="94"/>
      <c r="I317" s="94"/>
      <c r="J317" s="94"/>
      <c r="K317" s="94"/>
      <c r="L317" s="94"/>
    </row>
    <row r="318" spans="2:12" x14ac:dyDescent="0.2">
      <c r="B318" s="94"/>
      <c r="C318" s="94"/>
      <c r="D318" s="94"/>
      <c r="E318" s="94"/>
      <c r="F318" s="94"/>
      <c r="G318" s="94"/>
      <c r="H318" s="94"/>
      <c r="I318" s="94"/>
      <c r="J318" s="94"/>
      <c r="K318" s="94"/>
      <c r="L318" s="94"/>
    </row>
    <row r="319" spans="2:12" x14ac:dyDescent="0.2">
      <c r="B319" s="94"/>
      <c r="C319" s="94"/>
      <c r="D319" s="94"/>
      <c r="E319" s="94"/>
      <c r="F319" s="94"/>
      <c r="G319" s="94"/>
      <c r="H319" s="94"/>
      <c r="I319" s="94"/>
      <c r="J319" s="94"/>
      <c r="K319" s="94"/>
      <c r="L319" s="94"/>
    </row>
    <row r="320" spans="2:12" x14ac:dyDescent="0.2">
      <c r="B320" s="94"/>
      <c r="C320" s="94"/>
      <c r="D320" s="94"/>
      <c r="E320" s="94"/>
      <c r="F320" s="94"/>
      <c r="G320" s="94"/>
      <c r="H320" s="94"/>
      <c r="I320" s="94"/>
      <c r="J320" s="94"/>
      <c r="K320" s="94"/>
      <c r="L320" s="94"/>
    </row>
    <row r="321" spans="2:12" x14ac:dyDescent="0.2">
      <c r="B321" s="94"/>
      <c r="C321" s="94"/>
      <c r="D321" s="94"/>
      <c r="E321" s="94"/>
      <c r="F321" s="94"/>
      <c r="G321" s="94"/>
      <c r="H321" s="94"/>
      <c r="I321" s="94"/>
      <c r="J321" s="94"/>
      <c r="K321" s="94"/>
      <c r="L321" s="94"/>
    </row>
    <row r="322" spans="2:12" x14ac:dyDescent="0.2">
      <c r="B322" s="94"/>
      <c r="C322" s="94"/>
      <c r="D322" s="94"/>
      <c r="E322" s="94"/>
      <c r="F322" s="94"/>
      <c r="G322" s="94"/>
      <c r="H322" s="94"/>
      <c r="I322" s="94"/>
      <c r="J322" s="94"/>
      <c r="K322" s="94"/>
      <c r="L322" s="94"/>
    </row>
    <row r="323" spans="2:12" x14ac:dyDescent="0.2">
      <c r="B323" s="94"/>
      <c r="C323" s="94"/>
      <c r="D323" s="94"/>
      <c r="E323" s="94"/>
      <c r="F323" s="94"/>
      <c r="G323" s="94"/>
      <c r="H323" s="94"/>
      <c r="I323" s="94"/>
      <c r="J323" s="94"/>
      <c r="K323" s="94"/>
      <c r="L323" s="94"/>
    </row>
    <row r="324" spans="2:12" x14ac:dyDescent="0.2">
      <c r="B324" s="94"/>
      <c r="C324" s="94"/>
      <c r="D324" s="94"/>
      <c r="E324" s="94"/>
      <c r="F324" s="94"/>
      <c r="G324" s="94"/>
      <c r="H324" s="94"/>
      <c r="I324" s="94"/>
      <c r="J324" s="94"/>
      <c r="K324" s="94"/>
      <c r="L324" s="94"/>
    </row>
    <row r="325" spans="2:12" x14ac:dyDescent="0.2">
      <c r="B325" s="94"/>
      <c r="C325" s="94"/>
      <c r="D325" s="94"/>
      <c r="E325" s="94"/>
      <c r="F325" s="94"/>
      <c r="G325" s="94"/>
      <c r="H325" s="94"/>
      <c r="I325" s="94"/>
      <c r="J325" s="94"/>
      <c r="K325" s="94"/>
      <c r="L325" s="94"/>
    </row>
    <row r="326" spans="2:12" x14ac:dyDescent="0.2">
      <c r="B326" s="94"/>
      <c r="C326" s="94"/>
      <c r="D326" s="94"/>
      <c r="E326" s="94"/>
      <c r="F326" s="94"/>
      <c r="G326" s="94"/>
      <c r="H326" s="94"/>
      <c r="I326" s="94"/>
      <c r="J326" s="94"/>
      <c r="K326" s="94"/>
      <c r="L326" s="94"/>
    </row>
    <row r="327" spans="2:12" x14ac:dyDescent="0.2">
      <c r="B327" s="94"/>
      <c r="C327" s="94"/>
      <c r="D327" s="94"/>
      <c r="E327" s="94"/>
      <c r="F327" s="94"/>
      <c r="G327" s="94"/>
      <c r="H327" s="94"/>
      <c r="I327" s="94"/>
      <c r="J327" s="94"/>
      <c r="K327" s="94"/>
      <c r="L327" s="94"/>
    </row>
    <row r="328" spans="2:12" x14ac:dyDescent="0.2">
      <c r="B328" s="94"/>
      <c r="C328" s="94"/>
      <c r="D328" s="94"/>
      <c r="E328" s="94"/>
      <c r="F328" s="94"/>
      <c r="G328" s="94"/>
      <c r="H328" s="94"/>
      <c r="I328" s="94"/>
      <c r="J328" s="94"/>
      <c r="K328" s="94"/>
      <c r="L328" s="94"/>
    </row>
    <row r="329" spans="2:12" x14ac:dyDescent="0.2">
      <c r="B329" s="94"/>
      <c r="C329" s="94"/>
      <c r="D329" s="94"/>
      <c r="E329" s="94"/>
      <c r="F329" s="94"/>
      <c r="G329" s="94"/>
      <c r="H329" s="94"/>
      <c r="I329" s="94"/>
      <c r="J329" s="94"/>
      <c r="K329" s="94"/>
      <c r="L329" s="94"/>
    </row>
    <row r="330" spans="2:12" x14ac:dyDescent="0.2">
      <c r="B330" s="94"/>
      <c r="C330" s="94"/>
      <c r="D330" s="94"/>
      <c r="E330" s="94"/>
      <c r="F330" s="94"/>
      <c r="G330" s="94"/>
      <c r="H330" s="94"/>
      <c r="I330" s="94"/>
      <c r="J330" s="94"/>
      <c r="K330" s="94"/>
      <c r="L330" s="94"/>
    </row>
    <row r="331" spans="2:12" x14ac:dyDescent="0.2">
      <c r="B331" s="94"/>
      <c r="C331" s="94"/>
      <c r="D331" s="94"/>
      <c r="E331" s="94"/>
      <c r="F331" s="94"/>
      <c r="G331" s="94"/>
      <c r="H331" s="94"/>
      <c r="I331" s="94"/>
      <c r="J331" s="94"/>
      <c r="K331" s="94"/>
      <c r="L331" s="94"/>
    </row>
    <row r="332" spans="2:12" x14ac:dyDescent="0.2">
      <c r="B332" s="94"/>
      <c r="C332" s="94"/>
      <c r="D332" s="94"/>
      <c r="E332" s="94"/>
      <c r="F332" s="94"/>
      <c r="G332" s="94"/>
      <c r="H332" s="94"/>
      <c r="I332" s="94"/>
      <c r="J332" s="94"/>
      <c r="K332" s="94"/>
      <c r="L332" s="94"/>
    </row>
    <row r="333" spans="2:12" x14ac:dyDescent="0.2">
      <c r="B333" s="94"/>
      <c r="C333" s="94"/>
      <c r="D333" s="94"/>
      <c r="E333" s="94"/>
      <c r="F333" s="94"/>
      <c r="G333" s="94"/>
      <c r="H333" s="94"/>
      <c r="I333" s="94"/>
      <c r="J333" s="94"/>
      <c r="K333" s="94"/>
      <c r="L333" s="94"/>
    </row>
    <row r="334" spans="2:12" x14ac:dyDescent="0.2">
      <c r="B334" s="94"/>
      <c r="C334" s="94"/>
      <c r="D334" s="94"/>
      <c r="E334" s="94"/>
      <c r="F334" s="94"/>
      <c r="G334" s="94"/>
      <c r="H334" s="94"/>
      <c r="I334" s="94"/>
      <c r="J334" s="94"/>
      <c r="K334" s="94"/>
      <c r="L334" s="94"/>
    </row>
    <row r="335" spans="2:12" x14ac:dyDescent="0.2">
      <c r="B335" s="94"/>
      <c r="C335" s="94"/>
      <c r="D335" s="94"/>
      <c r="E335" s="94"/>
      <c r="F335" s="94"/>
      <c r="G335" s="94"/>
      <c r="H335" s="94"/>
      <c r="I335" s="94"/>
      <c r="J335" s="94"/>
      <c r="K335" s="94"/>
      <c r="L335" s="94"/>
    </row>
    <row r="336" spans="2:12" x14ac:dyDescent="0.2">
      <c r="B336" s="94"/>
      <c r="C336" s="94"/>
      <c r="D336" s="94"/>
      <c r="E336" s="94"/>
      <c r="F336" s="94"/>
      <c r="G336" s="94"/>
      <c r="H336" s="94"/>
      <c r="I336" s="94"/>
      <c r="J336" s="94"/>
      <c r="K336" s="94"/>
      <c r="L336" s="94"/>
    </row>
    <row r="337" spans="2:12" x14ac:dyDescent="0.2">
      <c r="B337" s="94"/>
      <c r="C337" s="94"/>
      <c r="D337" s="94"/>
      <c r="E337" s="94"/>
      <c r="F337" s="94"/>
      <c r="G337" s="94"/>
      <c r="H337" s="94"/>
      <c r="I337" s="94"/>
      <c r="J337" s="94"/>
      <c r="K337" s="94"/>
      <c r="L337" s="94"/>
    </row>
    <row r="338" spans="2:12" x14ac:dyDescent="0.2">
      <c r="B338" s="94"/>
      <c r="C338" s="94"/>
      <c r="D338" s="94"/>
      <c r="E338" s="94"/>
      <c r="F338" s="94"/>
      <c r="G338" s="94"/>
      <c r="H338" s="94"/>
      <c r="I338" s="94"/>
      <c r="J338" s="94"/>
      <c r="K338" s="94"/>
      <c r="L338" s="94"/>
    </row>
    <row r="339" spans="2:12" x14ac:dyDescent="0.2">
      <c r="B339" s="94"/>
      <c r="C339" s="94"/>
      <c r="D339" s="94"/>
      <c r="E339" s="94"/>
      <c r="F339" s="94"/>
      <c r="G339" s="94"/>
      <c r="H339" s="94"/>
      <c r="I339" s="94"/>
      <c r="J339" s="94"/>
      <c r="K339" s="94"/>
      <c r="L339" s="94"/>
    </row>
    <row r="340" spans="2:12" x14ac:dyDescent="0.2">
      <c r="B340" s="94"/>
      <c r="C340" s="94"/>
      <c r="D340" s="94"/>
      <c r="E340" s="94"/>
      <c r="F340" s="94"/>
      <c r="G340" s="94"/>
      <c r="H340" s="94"/>
      <c r="I340" s="94"/>
      <c r="J340" s="94"/>
      <c r="K340" s="94"/>
      <c r="L340" s="94"/>
    </row>
    <row r="341" spans="2:12" x14ac:dyDescent="0.2">
      <c r="B341" s="94"/>
      <c r="C341" s="94"/>
      <c r="D341" s="94"/>
      <c r="E341" s="94"/>
      <c r="F341" s="94"/>
      <c r="G341" s="94"/>
      <c r="H341" s="94"/>
      <c r="I341" s="94"/>
      <c r="J341" s="94"/>
      <c r="K341" s="94"/>
      <c r="L341" s="94"/>
    </row>
    <row r="342" spans="2:12" x14ac:dyDescent="0.2">
      <c r="B342" s="94"/>
      <c r="C342" s="94"/>
      <c r="D342" s="94"/>
      <c r="E342" s="94"/>
      <c r="F342" s="94"/>
      <c r="G342" s="94"/>
      <c r="H342" s="94"/>
      <c r="I342" s="94"/>
      <c r="J342" s="94"/>
      <c r="K342" s="94"/>
      <c r="L342" s="94"/>
    </row>
    <row r="343" spans="2:12" x14ac:dyDescent="0.2">
      <c r="B343" s="94"/>
      <c r="C343" s="94"/>
      <c r="D343" s="94"/>
      <c r="E343" s="94"/>
      <c r="F343" s="94"/>
      <c r="G343" s="94"/>
      <c r="H343" s="94"/>
      <c r="I343" s="94"/>
      <c r="J343" s="94"/>
      <c r="K343" s="94"/>
      <c r="L343" s="94"/>
    </row>
    <row r="344" spans="2:12" x14ac:dyDescent="0.2">
      <c r="B344" s="94"/>
      <c r="C344" s="94"/>
      <c r="D344" s="94"/>
      <c r="E344" s="94"/>
      <c r="F344" s="94"/>
      <c r="G344" s="94"/>
      <c r="H344" s="94"/>
      <c r="I344" s="94"/>
      <c r="J344" s="94"/>
      <c r="K344" s="94"/>
      <c r="L344" s="94"/>
    </row>
    <row r="345" spans="2:12" x14ac:dyDescent="0.2">
      <c r="B345" s="94"/>
      <c r="C345" s="94"/>
      <c r="D345" s="94"/>
      <c r="E345" s="94"/>
      <c r="F345" s="94"/>
      <c r="G345" s="94"/>
      <c r="H345" s="94"/>
      <c r="I345" s="94"/>
      <c r="J345" s="94"/>
      <c r="K345" s="94"/>
      <c r="L345" s="94"/>
    </row>
    <row r="346" spans="2:12" x14ac:dyDescent="0.2">
      <c r="B346" s="94"/>
      <c r="C346" s="94"/>
      <c r="D346" s="94"/>
      <c r="E346" s="94"/>
      <c r="F346" s="94"/>
      <c r="G346" s="94"/>
      <c r="H346" s="94"/>
      <c r="I346" s="94"/>
      <c r="J346" s="94"/>
      <c r="K346" s="94"/>
      <c r="L346" s="94"/>
    </row>
    <row r="347" spans="2:12" x14ac:dyDescent="0.2">
      <c r="B347" s="94"/>
      <c r="C347" s="94"/>
      <c r="D347" s="94"/>
      <c r="E347" s="94"/>
      <c r="F347" s="94"/>
      <c r="G347" s="94"/>
      <c r="H347" s="94"/>
      <c r="I347" s="94"/>
      <c r="J347" s="94"/>
      <c r="K347" s="94"/>
      <c r="L347" s="94"/>
    </row>
  </sheetData>
  <sheetProtection password="EE8D" sheet="1" objects="1" scenarios="1"/>
  <mergeCells count="19">
    <mergeCell ref="E40:F40"/>
    <mergeCell ref="E41:F41"/>
    <mergeCell ref="E43:F43"/>
    <mergeCell ref="E42:F42"/>
    <mergeCell ref="B49:G51"/>
    <mergeCell ref="I49:L50"/>
    <mergeCell ref="I7:L10"/>
    <mergeCell ref="I47:L48"/>
    <mergeCell ref="I41:L45"/>
    <mergeCell ref="I33:L37"/>
    <mergeCell ref="I27:L31"/>
    <mergeCell ref="I22:L22"/>
    <mergeCell ref="I46:L46"/>
    <mergeCell ref="I24:L24"/>
    <mergeCell ref="I25:L25"/>
    <mergeCell ref="I26:L26"/>
    <mergeCell ref="I39:L39"/>
    <mergeCell ref="I18:L18"/>
    <mergeCell ref="I19:L20"/>
  </mergeCells>
  <phoneticPr fontId="10" type="noConversion"/>
  <pageMargins left="0.546875" right="0.25" top="0.5" bottom="0.5" header="0.5" footer="0.5"/>
  <pageSetup fitToWidth="0" fitToHeight="0" orientation="portrait" r:id="rId1"/>
  <headerFooter alignWithMargins="0">
    <oddFooter xml:space="preserve">&amp;CPage 3
</oddFooter>
  </headerFooter>
  <ignoredErrors>
    <ignoredError sqref="G20 G26 G27:H27 G28:G31 G33:H33 G34 G39 G41:H41 G42:H42 G43 G45 G46:H46" evalError="1"/>
    <ignoredError sqref="G32 G36"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showRowColHeaders="0" showRuler="0" view="pageLayout" zoomScale="160" zoomScaleNormal="100" zoomScalePageLayoutView="160" workbookViewId="0">
      <selection activeCell="G38" sqref="G38"/>
    </sheetView>
  </sheetViews>
  <sheetFormatPr defaultRowHeight="12.75" x14ac:dyDescent="0.2"/>
  <cols>
    <col min="1" max="1" width="0.28515625" style="94" customWidth="1"/>
    <col min="2" max="2" width="14.28515625" customWidth="1"/>
    <col min="3" max="4" width="6.7109375" customWidth="1"/>
    <col min="5" max="5" width="8.85546875" customWidth="1"/>
    <col min="6" max="6" width="4.140625" style="44" customWidth="1"/>
    <col min="7" max="7" width="8.7109375" customWidth="1"/>
    <col min="8" max="8" width="2.7109375" customWidth="1"/>
    <col min="9" max="9" width="11.42578125" customWidth="1"/>
    <col min="10" max="10" width="10.7109375" customWidth="1"/>
    <col min="11" max="11" width="10.5703125" customWidth="1"/>
    <col min="12" max="12" width="12.85546875" customWidth="1"/>
    <col min="13" max="13" width="0.140625" customWidth="1"/>
  </cols>
  <sheetData>
    <row r="1" spans="1:12" ht="17.25" customHeight="1" x14ac:dyDescent="0.25">
      <c r="B1" s="1066" t="s">
        <v>276</v>
      </c>
      <c r="C1" s="944" t="s">
        <v>70</v>
      </c>
      <c r="D1" s="945"/>
      <c r="E1" s="576"/>
      <c r="F1" s="576"/>
      <c r="G1" s="1484"/>
      <c r="H1" s="114"/>
      <c r="I1" s="576"/>
      <c r="K1" s="395"/>
      <c r="L1" s="114"/>
    </row>
    <row r="2" spans="1:12" ht="12" customHeight="1" x14ac:dyDescent="0.2">
      <c r="B2" s="576"/>
      <c r="C2" s="943"/>
      <c r="D2" s="943"/>
      <c r="E2" s="576"/>
      <c r="F2" s="576"/>
      <c r="G2" s="114"/>
      <c r="H2" s="114"/>
      <c r="I2" s="576"/>
      <c r="J2" s="576"/>
      <c r="K2" s="576"/>
      <c r="L2" s="576"/>
    </row>
    <row r="3" spans="1:12" ht="15" customHeight="1" x14ac:dyDescent="0.25">
      <c r="D3" s="941" t="s">
        <v>274</v>
      </c>
      <c r="E3" s="946"/>
      <c r="F3" s="946"/>
      <c r="G3" s="947"/>
      <c r="J3" s="942" t="s">
        <v>275</v>
      </c>
      <c r="K3" s="949"/>
      <c r="L3" s="105"/>
    </row>
    <row r="4" spans="1:12" ht="14.1" customHeight="1" x14ac:dyDescent="0.2">
      <c r="B4" s="950"/>
      <c r="C4" s="951"/>
      <c r="D4" s="951"/>
      <c r="E4" s="950"/>
      <c r="F4" s="950"/>
      <c r="G4" s="952" t="s">
        <v>277</v>
      </c>
      <c r="H4" s="114"/>
    </row>
    <row r="5" spans="1:12" ht="14.1" customHeight="1" thickBot="1" x14ac:dyDescent="0.25">
      <c r="B5" s="954" t="s">
        <v>143</v>
      </c>
      <c r="C5" s="954" t="s">
        <v>278</v>
      </c>
      <c r="D5" s="955" t="s">
        <v>279</v>
      </c>
      <c r="E5" s="954" t="s">
        <v>223</v>
      </c>
      <c r="F5" s="956" t="s">
        <v>87</v>
      </c>
      <c r="G5" s="954" t="s">
        <v>223</v>
      </c>
      <c r="H5" s="114"/>
    </row>
    <row r="6" spans="1:12" ht="12.75" customHeight="1" thickTop="1" x14ac:dyDescent="0.2">
      <c r="B6" s="957" t="s">
        <v>129</v>
      </c>
      <c r="C6" s="958"/>
      <c r="D6" s="959"/>
      <c r="E6" s="1086">
        <f>'Seed Rates &amp; Cost (I)'!E8*'Seed Rates &amp; Cost (I)'!H8</f>
        <v>22</v>
      </c>
      <c r="F6" s="961"/>
      <c r="G6" s="962">
        <f>'Seed Rates &amp; Cost (I)'!F8*'Seed Rates &amp; Cost (I)'!I8</f>
        <v>0</v>
      </c>
      <c r="H6" s="114"/>
      <c r="I6" s="948" t="s">
        <v>53</v>
      </c>
    </row>
    <row r="7" spans="1:12" ht="12.75" customHeight="1" x14ac:dyDescent="0.2">
      <c r="B7" s="963" t="s">
        <v>170</v>
      </c>
      <c r="C7" s="964"/>
      <c r="D7" s="964"/>
      <c r="E7" s="984">
        <f>'Seed Treat &amp; Herbicide (III)'!D7</f>
        <v>9.1999999999999993</v>
      </c>
      <c r="F7" s="966"/>
      <c r="G7" s="85">
        <f>'Seed Treat &amp; Herbicide (III)'!F7</f>
        <v>0</v>
      </c>
      <c r="H7" s="114"/>
      <c r="I7" s="1600" t="s">
        <v>598</v>
      </c>
      <c r="J7" s="1600"/>
      <c r="K7" s="1600"/>
      <c r="L7" s="1600"/>
    </row>
    <row r="8" spans="1:12" ht="12.75" customHeight="1" x14ac:dyDescent="0.2">
      <c r="B8" s="963" t="s">
        <v>120</v>
      </c>
      <c r="C8" s="964"/>
      <c r="D8" s="964"/>
      <c r="E8" s="984">
        <f>'Fertilizer (II)'!C35</f>
        <v>1</v>
      </c>
      <c r="F8" s="969"/>
      <c r="G8" s="86">
        <f>'Fertilizer (II)'!H35</f>
        <v>0</v>
      </c>
      <c r="H8" s="114"/>
      <c r="I8" s="1600"/>
      <c r="J8" s="1600"/>
      <c r="K8" s="1600"/>
      <c r="L8" s="1600"/>
    </row>
    <row r="9" spans="1:12" ht="12.75" customHeight="1" x14ac:dyDescent="0.2">
      <c r="B9" s="963" t="s">
        <v>578</v>
      </c>
      <c r="C9" s="964">
        <f>'Fertilizer (II)'!C8</f>
        <v>140</v>
      </c>
      <c r="D9" s="964" t="s">
        <v>92</v>
      </c>
      <c r="E9" s="984">
        <f>C9*'Fertilizer (II)'!D29</f>
        <v>75.948867671427436</v>
      </c>
      <c r="F9" s="982">
        <f>'Fertilizer (II)'!H8</f>
        <v>0</v>
      </c>
      <c r="G9" s="87">
        <f>F9*'Fertilizer (II)'!I29</f>
        <v>0</v>
      </c>
      <c r="H9" s="114"/>
      <c r="I9" s="1600"/>
      <c r="J9" s="1600"/>
      <c r="K9" s="1600"/>
      <c r="L9" s="1600"/>
    </row>
    <row r="10" spans="1:12" s="76" customFormat="1" ht="12.75" customHeight="1" thickBot="1" x14ac:dyDescent="0.25">
      <c r="A10" s="94"/>
      <c r="B10" s="983" t="s">
        <v>499</v>
      </c>
      <c r="C10" s="964">
        <f>'Fertilizer (II)'!D8</f>
        <v>0</v>
      </c>
      <c r="D10" s="964" t="s">
        <v>92</v>
      </c>
      <c r="E10" s="984">
        <f>C10*'Fertilizer (II)'!D32</f>
        <v>0</v>
      </c>
      <c r="F10" s="982">
        <f>'Fertilizer (II)'!I8</f>
        <v>0</v>
      </c>
      <c r="G10" s="87">
        <f>F10*'Fertilizer (II)'!I32</f>
        <v>0</v>
      </c>
      <c r="H10" s="114"/>
      <c r="I10" s="948" t="s">
        <v>54</v>
      </c>
      <c r="J10" s="395"/>
      <c r="K10" s="84"/>
      <c r="L10" s="1112"/>
    </row>
    <row r="11" spans="1:12" ht="12.75" customHeight="1" thickTop="1" x14ac:dyDescent="0.2">
      <c r="B11" s="983" t="s">
        <v>312</v>
      </c>
      <c r="C11" s="964">
        <f>'Fertilizer (II)'!E8</f>
        <v>40</v>
      </c>
      <c r="D11" s="964" t="s">
        <v>92</v>
      </c>
      <c r="E11" s="984">
        <f>C11*'Fertilizer (II)'!D30</f>
        <v>26.581344955052838</v>
      </c>
      <c r="F11" s="1087">
        <f>'Fertilizer (II)'!J8</f>
        <v>0</v>
      </c>
      <c r="G11" s="87">
        <f>F11*'Fertilizer (II)'!I30</f>
        <v>0</v>
      </c>
      <c r="H11" s="114"/>
      <c r="I11" s="986" t="s">
        <v>282</v>
      </c>
      <c r="J11" s="987"/>
      <c r="K11" s="30">
        <f>'Seed Rates &amp; Cost (I)'!C8</f>
        <v>250</v>
      </c>
      <c r="L11" s="988" t="s">
        <v>283</v>
      </c>
    </row>
    <row r="12" spans="1:12" ht="12.75" customHeight="1" x14ac:dyDescent="0.2">
      <c r="B12" s="983" t="s">
        <v>313</v>
      </c>
      <c r="C12" s="964">
        <f>'Fertilizer (II)'!F8</f>
        <v>15</v>
      </c>
      <c r="D12" s="964" t="s">
        <v>92</v>
      </c>
      <c r="E12" s="984">
        <f>C12*'Fertilizer (II)'!D31</f>
        <v>6.3667232597623089</v>
      </c>
      <c r="F12" s="1088">
        <f>'Fertilizer (II)'!K8</f>
        <v>0</v>
      </c>
      <c r="G12" s="87">
        <f>F12*'Fertilizer (II)'!I31</f>
        <v>0</v>
      </c>
      <c r="H12" s="114"/>
      <c r="I12" s="990" t="s">
        <v>285</v>
      </c>
      <c r="J12" s="991"/>
      <c r="K12" s="22">
        <f>'Seed Rates &amp; Cost (I)'!D8</f>
        <v>39</v>
      </c>
      <c r="L12" s="992" t="s">
        <v>86</v>
      </c>
    </row>
    <row r="13" spans="1:12" ht="12.75" customHeight="1" thickBot="1" x14ac:dyDescent="0.25">
      <c r="B13" s="963" t="s">
        <v>131</v>
      </c>
      <c r="C13" s="964"/>
      <c r="D13" s="964"/>
      <c r="E13" s="984">
        <f>'Seed Treat &amp; Herbicide (III)'!D35+'Seed Treat &amp; Herbicide (III)'!D28</f>
        <v>34.83</v>
      </c>
      <c r="F13" s="989"/>
      <c r="G13" s="86">
        <f>'Seed Treat &amp; Herbicide (III)'!F35+'Seed Treat &amp; Herbicide (III)'!F28</f>
        <v>0</v>
      </c>
      <c r="H13" s="114"/>
      <c r="I13" s="993" t="s">
        <v>83</v>
      </c>
      <c r="J13" s="994"/>
      <c r="K13" s="23">
        <f>'Seed Rates &amp; Cost (I)'!E8</f>
        <v>110</v>
      </c>
      <c r="L13" s="995" t="s">
        <v>286</v>
      </c>
    </row>
    <row r="14" spans="1:12" ht="12.75" customHeight="1" thickTop="1" x14ac:dyDescent="0.2">
      <c r="B14" s="963" t="s">
        <v>146</v>
      </c>
      <c r="C14" s="964"/>
      <c r="D14" s="964"/>
      <c r="E14" s="984">
        <f>'Insecticide &amp; Fungicide (IV)'!D8</f>
        <v>0</v>
      </c>
      <c r="F14" s="966"/>
      <c r="G14" s="85">
        <f>'Insecticide &amp; Fungicide (IV)'!F8</f>
        <v>0</v>
      </c>
      <c r="H14" s="114"/>
      <c r="I14" s="1089" t="s">
        <v>280</v>
      </c>
    </row>
    <row r="15" spans="1:12" ht="12.75" customHeight="1" x14ac:dyDescent="0.2">
      <c r="B15" s="963" t="s">
        <v>157</v>
      </c>
      <c r="C15" s="964"/>
      <c r="D15" s="964"/>
      <c r="E15" s="984">
        <f>'Insecticide &amp; Fungicide (IV)'!D32</f>
        <v>18.03</v>
      </c>
      <c r="F15" s="966"/>
      <c r="G15" s="85">
        <f>'Insecticide &amp; Fungicide (IV)'!F32</f>
        <v>0</v>
      </c>
      <c r="H15" s="114"/>
      <c r="I15" s="948" t="s">
        <v>55</v>
      </c>
    </row>
    <row r="16" spans="1:12" ht="12.75" customHeight="1" x14ac:dyDescent="0.2">
      <c r="B16" s="963" t="s">
        <v>287</v>
      </c>
      <c r="C16" s="964"/>
      <c r="D16" s="964"/>
      <c r="E16" s="965">
        <f>'Fuel and Repair(VI)'!C8</f>
        <v>16.422000000000001</v>
      </c>
      <c r="F16" s="966"/>
      <c r="G16" s="997">
        <f>'Fuel and Repair(VI)'!D8</f>
        <v>0</v>
      </c>
      <c r="H16" s="114"/>
      <c r="I16" s="1603" t="s">
        <v>600</v>
      </c>
      <c r="J16" s="1603"/>
      <c r="K16" s="1603"/>
      <c r="L16" s="1603"/>
    </row>
    <row r="17" spans="2:12" ht="12.75" customHeight="1" x14ac:dyDescent="0.2">
      <c r="B17" s="963" t="s">
        <v>288</v>
      </c>
      <c r="C17" s="964"/>
      <c r="D17" s="964"/>
      <c r="E17" s="965">
        <f>'Fuel and Repair(VI)'!F8</f>
        <v>6.22</v>
      </c>
      <c r="F17" s="966"/>
      <c r="G17" s="86">
        <f>'Fuel and Repair(VI)'!G8</f>
        <v>0</v>
      </c>
      <c r="H17" s="114"/>
      <c r="I17" s="1603"/>
      <c r="J17" s="1603"/>
      <c r="K17" s="1603"/>
      <c r="L17" s="1603"/>
    </row>
    <row r="18" spans="2:12" ht="12.75" customHeight="1" x14ac:dyDescent="0.2">
      <c r="B18" s="963" t="s">
        <v>289</v>
      </c>
      <c r="C18" s="964"/>
      <c r="D18" s="964"/>
      <c r="E18" s="984">
        <f>'Other &amp; Custom (XI)'!E28</f>
        <v>0</v>
      </c>
      <c r="F18" s="966"/>
      <c r="G18" s="86">
        <f>'Other &amp; Custom (XI)'!F28</f>
        <v>0</v>
      </c>
      <c r="H18" s="114"/>
      <c r="I18" s="1603"/>
      <c r="J18" s="1603"/>
      <c r="K18" s="1603"/>
      <c r="L18" s="1603"/>
    </row>
    <row r="19" spans="2:12" ht="12.75" customHeight="1" x14ac:dyDescent="0.2">
      <c r="B19" s="963" t="s">
        <v>167</v>
      </c>
      <c r="C19" s="1528">
        <f>'Irrigation (IX)'!C8</f>
        <v>3.5</v>
      </c>
      <c r="D19" s="964" t="s">
        <v>290</v>
      </c>
      <c r="E19" s="984">
        <f>'Irrigation (IX)'!C31*(C19/10)</f>
        <v>7</v>
      </c>
      <c r="F19" s="998">
        <f>'Irrigation (IX)'!E8</f>
        <v>0</v>
      </c>
      <c r="G19" s="86">
        <f>'Irrigation (IX)'!E31*(F19/10)</f>
        <v>0</v>
      </c>
      <c r="H19" s="114"/>
      <c r="I19" s="1603"/>
      <c r="J19" s="1603"/>
      <c r="K19" s="1603"/>
      <c r="L19" s="1603"/>
    </row>
    <row r="20" spans="2:12" ht="12.75" customHeight="1" x14ac:dyDescent="0.2">
      <c r="B20" s="963" t="s">
        <v>291</v>
      </c>
      <c r="C20" s="964"/>
      <c r="D20" s="964"/>
      <c r="E20" s="984">
        <f>'Irrigation (IX)'!$C$36</f>
        <v>11.278195488721805</v>
      </c>
      <c r="F20" s="966"/>
      <c r="G20" s="109" t="e">
        <f>'Irrigation (IX)'!E36</f>
        <v>#DIV/0!</v>
      </c>
      <c r="H20" s="115"/>
      <c r="I20" s="1603"/>
      <c r="J20" s="1603"/>
      <c r="K20" s="1603"/>
      <c r="L20" s="1603"/>
    </row>
    <row r="21" spans="2:12" ht="12.75" customHeight="1" x14ac:dyDescent="0.2">
      <c r="B21" s="963" t="s">
        <v>327</v>
      </c>
      <c r="C21" s="964"/>
      <c r="D21" s="964"/>
      <c r="E21" s="984">
        <f>'Irrigation (IX)'!C29+(C19/12*3.5)</f>
        <v>26.410833333333333</v>
      </c>
      <c r="F21" s="966"/>
      <c r="G21" s="117">
        <f>'Irrigation (IX)'!E29+(F19/12*3.5)</f>
        <v>0</v>
      </c>
      <c r="H21" s="114"/>
      <c r="I21" s="1003" t="s">
        <v>329</v>
      </c>
    </row>
    <row r="22" spans="2:12" ht="12.75" customHeight="1" x14ac:dyDescent="0.2">
      <c r="B22" s="963" t="s">
        <v>597</v>
      </c>
      <c r="C22" s="964">
        <f>'Crop Yields, Prices &amp; Insur (X)'!D8</f>
        <v>55.1</v>
      </c>
      <c r="D22" s="1000" t="s">
        <v>292</v>
      </c>
      <c r="E22" s="984">
        <f>'Crop Yields, Prices &amp; Insur (X)'!C35</f>
        <v>2.79</v>
      </c>
      <c r="F22" s="1001">
        <f>'Crop Yields, Prices &amp; Insur (X)'!D8</f>
        <v>55.1</v>
      </c>
      <c r="G22" s="86">
        <f>'Crop Yields, Prices &amp; Insur (X)'!D35</f>
        <v>0</v>
      </c>
      <c r="H22" s="114"/>
      <c r="I22" s="1598" t="s">
        <v>596</v>
      </c>
      <c r="J22" s="1617"/>
      <c r="K22" s="1617"/>
      <c r="L22" s="1617"/>
    </row>
    <row r="23" spans="2:12" ht="12.75" customHeight="1" x14ac:dyDescent="0.2">
      <c r="B23" s="963" t="s">
        <v>169</v>
      </c>
      <c r="C23" s="964"/>
      <c r="D23" s="1002"/>
      <c r="E23" s="984">
        <f>'Crop Yields, Prices &amp; Insur (X)'!H35</f>
        <v>7.8</v>
      </c>
      <c r="F23" s="966"/>
      <c r="G23" s="86">
        <f>'Crop Yields, Prices &amp; Insur (X)'!I35</f>
        <v>0</v>
      </c>
      <c r="H23" s="114"/>
      <c r="I23" s="1004" t="s">
        <v>230</v>
      </c>
    </row>
    <row r="24" spans="2:12" ht="12.75" customHeight="1" x14ac:dyDescent="0.2">
      <c r="B24" s="963" t="s">
        <v>293</v>
      </c>
      <c r="C24" s="964">
        <f>'Overhead &amp; Labour (VIII)'!D32</f>
        <v>0</v>
      </c>
      <c r="D24" s="964" t="s">
        <v>294</v>
      </c>
      <c r="E24" s="984">
        <f>'Overhead &amp; Labour (VIII)'!E32</f>
        <v>0</v>
      </c>
      <c r="F24" s="1092">
        <f>'Overhead &amp; Labour (VIII)'!F32</f>
        <v>0</v>
      </c>
      <c r="G24" s="118">
        <f>'Overhead &amp; Labour (VIII)'!G32</f>
        <v>0</v>
      </c>
      <c r="H24" s="119"/>
      <c r="I24" s="1597" t="s">
        <v>231</v>
      </c>
      <c r="J24" s="1597"/>
      <c r="K24" s="1597"/>
      <c r="L24" s="1597"/>
    </row>
    <row r="25" spans="2:12" ht="12.75" customHeight="1" x14ac:dyDescent="0.2">
      <c r="B25" s="963" t="s">
        <v>196</v>
      </c>
      <c r="C25" s="964"/>
      <c r="D25" s="964"/>
      <c r="E25" s="984">
        <f>'Other &amp; Custom (XI)'!E6</f>
        <v>0</v>
      </c>
      <c r="F25" s="966"/>
      <c r="G25" s="86">
        <f>'Other &amp; Custom (XI)'!F6</f>
        <v>0</v>
      </c>
      <c r="H25" s="114"/>
      <c r="I25" s="1597" t="s">
        <v>229</v>
      </c>
      <c r="J25" s="1597"/>
      <c r="K25" s="1597"/>
      <c r="L25" s="1597"/>
    </row>
    <row r="26" spans="2:12" ht="12.75" customHeight="1" x14ac:dyDescent="0.2">
      <c r="B26" s="963" t="s">
        <v>295</v>
      </c>
      <c r="C26" s="964"/>
      <c r="D26" s="964"/>
      <c r="E26" s="984">
        <f>'Overhead &amp; Labour (VIII)'!$F$23</f>
        <v>9.1999999999999993</v>
      </c>
      <c r="F26" s="966"/>
      <c r="G26" s="109" t="e">
        <f>'Overhead &amp; Labour (VIII)'!G23</f>
        <v>#DIV/0!</v>
      </c>
      <c r="H26" s="115"/>
      <c r="I26" s="1610" t="s">
        <v>228</v>
      </c>
      <c r="J26" s="1610"/>
      <c r="K26" s="1610"/>
      <c r="L26" s="1610"/>
    </row>
    <row r="27" spans="2:12" ht="14.25" customHeight="1" thickBot="1" x14ac:dyDescent="0.25">
      <c r="B27" s="967" t="s">
        <v>16</v>
      </c>
      <c r="C27" s="1005">
        <f>'Equipment, Buildings, Land (V)'!E37</f>
        <v>4.2</v>
      </c>
      <c r="D27" s="968" t="s">
        <v>200</v>
      </c>
      <c r="E27" s="971">
        <f>SUM(E6:E26)*(C27/100)*0.5</f>
        <v>5.9026372588742522</v>
      </c>
      <c r="F27" s="1093">
        <f>'Equipment, Buildings, Land (V)'!H37</f>
        <v>0</v>
      </c>
      <c r="G27" s="1071" t="e">
        <f>SUM(G6:G26)*(F27/100)*0.5</f>
        <v>#DIV/0!</v>
      </c>
      <c r="H27" s="114"/>
      <c r="I27" s="1603" t="s">
        <v>665</v>
      </c>
      <c r="J27" s="1603"/>
      <c r="K27" s="1603"/>
      <c r="L27" s="1603"/>
    </row>
    <row r="28" spans="2:12" ht="12.75" customHeight="1" thickBot="1" x14ac:dyDescent="0.25">
      <c r="B28" s="1008" t="s">
        <v>43</v>
      </c>
      <c r="C28" s="1009"/>
      <c r="D28" s="1010"/>
      <c r="E28" s="1113">
        <f>SUM(E6:E27)</f>
        <v>286.98060196717199</v>
      </c>
      <c r="F28" s="1012"/>
      <c r="G28" s="123" t="e">
        <f>SUM(G6:G27)</f>
        <v>#DIV/0!</v>
      </c>
      <c r="H28" s="114"/>
      <c r="I28" s="1603"/>
      <c r="J28" s="1603"/>
      <c r="K28" s="1603"/>
      <c r="L28" s="1603"/>
    </row>
    <row r="29" spans="2:12" ht="12.75" customHeight="1" x14ac:dyDescent="0.2">
      <c r="B29" s="1013" t="s">
        <v>298</v>
      </c>
      <c r="C29" s="1014"/>
      <c r="D29" s="980"/>
      <c r="E29" s="1095">
        <f>'Equipment, Buildings, Land (V)'!$L$33</f>
        <v>65.793115405604922</v>
      </c>
      <c r="F29" s="1016"/>
      <c r="G29" s="108" t="e">
        <f>'Equipment, Buildings, Land (V)'!M33</f>
        <v>#NUM!</v>
      </c>
      <c r="H29" s="115"/>
      <c r="I29" s="1603"/>
      <c r="J29" s="1603"/>
      <c r="K29" s="1603"/>
      <c r="L29" s="1603"/>
    </row>
    <row r="30" spans="2:12" ht="12.75" customHeight="1" x14ac:dyDescent="0.2">
      <c r="B30" s="963" t="s">
        <v>299</v>
      </c>
      <c r="C30" s="1017"/>
      <c r="D30" s="1018"/>
      <c r="E30" s="1096">
        <f>'Irrigation (IX)'!$C$42</f>
        <v>28.026072536255075</v>
      </c>
      <c r="F30" s="1020"/>
      <c r="G30" s="109" t="e">
        <f>'Irrigation (IX)'!E42</f>
        <v>#NUM!</v>
      </c>
      <c r="H30" s="115"/>
      <c r="I30" s="1603"/>
      <c r="J30" s="1603"/>
      <c r="K30" s="1603"/>
      <c r="L30" s="1603"/>
    </row>
    <row r="31" spans="2:12" ht="12.75" customHeight="1" x14ac:dyDescent="0.2">
      <c r="B31" s="1021" t="s">
        <v>300</v>
      </c>
      <c r="C31" s="964"/>
      <c r="D31" s="964"/>
      <c r="E31" s="1097">
        <f>D43</f>
        <v>0</v>
      </c>
      <c r="F31" s="1016"/>
      <c r="G31" s="109">
        <f>G43</f>
        <v>0</v>
      </c>
      <c r="H31" s="115"/>
      <c r="I31" s="1024" t="s">
        <v>50</v>
      </c>
      <c r="J31" s="395"/>
      <c r="K31" s="395"/>
      <c r="L31" s="395"/>
    </row>
    <row r="32" spans="2:12" ht="14.25" customHeight="1" thickBot="1" x14ac:dyDescent="0.25">
      <c r="B32" s="967" t="s">
        <v>301</v>
      </c>
      <c r="C32" s="1005"/>
      <c r="D32" s="968"/>
      <c r="E32" s="1098">
        <f>'Equipment, Buildings, Land (V)'!$E$36</f>
        <v>56.25</v>
      </c>
      <c r="F32" s="1016"/>
      <c r="G32" s="99">
        <f>'Equipment, Buildings, Land (V)'!H36</f>
        <v>0</v>
      </c>
      <c r="H32" s="114"/>
      <c r="I32" s="1618" t="s">
        <v>360</v>
      </c>
      <c r="J32" s="1625"/>
      <c r="K32" s="1625"/>
      <c r="L32" s="1625"/>
    </row>
    <row r="33" spans="2:12" ht="14.25" customHeight="1" thickBot="1" x14ac:dyDescent="0.25">
      <c r="B33" s="1008" t="s">
        <v>44</v>
      </c>
      <c r="C33" s="1009"/>
      <c r="D33" s="1009"/>
      <c r="E33" s="1113">
        <f>SUM(E29:E32)</f>
        <v>150.06918794185998</v>
      </c>
      <c r="F33" s="1012"/>
      <c r="G33" s="123" t="e">
        <f>SUM(G29:G32)</f>
        <v>#NUM!</v>
      </c>
      <c r="H33" s="114"/>
      <c r="I33" s="1626"/>
      <c r="J33" s="1625"/>
      <c r="K33" s="1625"/>
      <c r="L33" s="1625"/>
    </row>
    <row r="34" spans="2:12" ht="12.75" customHeight="1" thickBot="1" x14ac:dyDescent="0.25">
      <c r="B34" s="1008" t="s">
        <v>45</v>
      </c>
      <c r="C34" s="1009"/>
      <c r="D34" s="1009"/>
      <c r="E34" s="1113">
        <f>(E33+E28)</f>
        <v>437.04978990903197</v>
      </c>
      <c r="F34" s="1012"/>
      <c r="G34" s="123" t="e">
        <f>G28+G33</f>
        <v>#DIV/0!</v>
      </c>
      <c r="H34" s="114"/>
      <c r="I34" s="1626"/>
      <c r="J34" s="1625"/>
      <c r="K34" s="1625"/>
      <c r="L34" s="1625"/>
    </row>
    <row r="35" spans="2:12" ht="12.75" customHeight="1" x14ac:dyDescent="0.2">
      <c r="B35" s="1026" t="s">
        <v>46</v>
      </c>
      <c r="C35" s="1027"/>
      <c r="D35" s="1027" t="s">
        <v>339</v>
      </c>
      <c r="E35" s="1099" t="s">
        <v>125</v>
      </c>
      <c r="F35" s="1028"/>
      <c r="G35" s="134" t="s">
        <v>125</v>
      </c>
      <c r="H35" s="114"/>
      <c r="I35" s="1626"/>
      <c r="J35" s="1625"/>
      <c r="K35" s="1625"/>
      <c r="L35" s="1625"/>
    </row>
    <row r="36" spans="2:12" ht="12.75" customHeight="1" x14ac:dyDescent="0.2">
      <c r="B36" s="963" t="s">
        <v>338</v>
      </c>
      <c r="C36" s="964"/>
      <c r="D36" s="964">
        <f>'Crop Yields, Prices &amp; Insur (X)'!E8</f>
        <v>90</v>
      </c>
      <c r="E36" s="964">
        <f>'Crop Yields, Prices &amp; Insur (X)'!F8</f>
        <v>100</v>
      </c>
      <c r="F36" s="1029"/>
      <c r="G36" s="100">
        <f>'Crop Yields, Prices &amp; Insur (X)'!G8</f>
        <v>0</v>
      </c>
      <c r="H36" s="114"/>
      <c r="I36" s="1626"/>
      <c r="J36" s="1625"/>
      <c r="K36" s="1625"/>
      <c r="L36" s="1625"/>
    </row>
    <row r="37" spans="2:12" ht="14.25" customHeight="1" thickBot="1" x14ac:dyDescent="0.25">
      <c r="B37" s="967" t="s">
        <v>409</v>
      </c>
      <c r="C37" s="1030"/>
      <c r="D37" s="456"/>
      <c r="E37" s="1031">
        <f>'Crop Yields, Prices &amp; Insur (X)'!H8</f>
        <v>5.47</v>
      </c>
      <c r="F37" s="1032"/>
      <c r="G37" s="101">
        <f>'Crop Yields, Prices &amp; Insur (X)'!I8</f>
        <v>0</v>
      </c>
      <c r="H37" s="114"/>
      <c r="I37" s="1024" t="s">
        <v>56</v>
      </c>
      <c r="J37" s="1114"/>
      <c r="K37" s="1114"/>
      <c r="L37" s="1114"/>
    </row>
    <row r="38" spans="2:12" ht="12.75" customHeight="1" thickBot="1" x14ac:dyDescent="0.25">
      <c r="B38" s="1008" t="s">
        <v>42</v>
      </c>
      <c r="C38" s="1035"/>
      <c r="D38" s="1035">
        <f>D36*E37</f>
        <v>492.29999999999995</v>
      </c>
      <c r="E38" s="1036">
        <f>(E36*E$37)</f>
        <v>547</v>
      </c>
      <c r="F38" s="1037"/>
      <c r="G38" s="1561">
        <f>(G36*G$37)</f>
        <v>0</v>
      </c>
      <c r="H38" s="114"/>
      <c r="I38" s="1603" t="s">
        <v>124</v>
      </c>
      <c r="J38" s="1609"/>
      <c r="K38" s="1609"/>
      <c r="L38" s="1609"/>
    </row>
    <row r="39" spans="2:12" ht="12" customHeight="1" thickBot="1" x14ac:dyDescent="0.25">
      <c r="B39" s="1008" t="s">
        <v>48</v>
      </c>
      <c r="C39" s="1035"/>
      <c r="D39" s="1035">
        <f>D38-E34</f>
        <v>55.250210090967983</v>
      </c>
      <c r="E39" s="1036">
        <f>(E38-E34)</f>
        <v>109.95021009096803</v>
      </c>
      <c r="F39" s="1115"/>
      <c r="G39" s="120" t="e">
        <f>G38-G34</f>
        <v>#DIV/0!</v>
      </c>
      <c r="H39" s="114"/>
      <c r="I39" s="1024" t="s">
        <v>57</v>
      </c>
    </row>
    <row r="40" spans="2:12" ht="12.75" customHeight="1" x14ac:dyDescent="0.2">
      <c r="B40" s="1040" t="s">
        <v>300</v>
      </c>
      <c r="C40" s="1116"/>
      <c r="D40" s="1102" t="s">
        <v>192</v>
      </c>
      <c r="E40" s="1620"/>
      <c r="F40" s="1621"/>
      <c r="G40" s="137" t="s">
        <v>192</v>
      </c>
      <c r="H40" s="114"/>
      <c r="I40" s="1600" t="s">
        <v>666</v>
      </c>
      <c r="J40" s="1618"/>
      <c r="K40" s="1618"/>
      <c r="L40" s="1618"/>
    </row>
    <row r="41" spans="2:12" ht="12.75" customHeight="1" x14ac:dyDescent="0.2">
      <c r="B41" s="1074"/>
      <c r="C41" s="964"/>
      <c r="D41" s="1117">
        <f>'Specialized Equipment (VII)'!J11</f>
        <v>0</v>
      </c>
      <c r="E41" s="1627">
        <f>'Specialized Equipment (VII)'!C11</f>
        <v>0</v>
      </c>
      <c r="F41" s="1628"/>
      <c r="G41" s="110">
        <f>'Specialized Equipment (VII)'!K11</f>
        <v>0</v>
      </c>
      <c r="H41" s="115"/>
      <c r="I41" s="1618"/>
      <c r="J41" s="1618"/>
      <c r="K41" s="1618"/>
      <c r="L41" s="1618"/>
    </row>
    <row r="42" spans="2:12" ht="12.75" customHeight="1" x14ac:dyDescent="0.2">
      <c r="B42" s="1050"/>
      <c r="C42" s="456"/>
      <c r="D42" s="1117">
        <f>'Specialized Equipment (VII)'!J12</f>
        <v>0</v>
      </c>
      <c r="E42" s="1629">
        <f>'Specialized Equipment (VII)'!C12</f>
        <v>0</v>
      </c>
      <c r="F42" s="1630"/>
      <c r="G42" s="111">
        <f>'Specialized Equipment (VII)'!K12</f>
        <v>0</v>
      </c>
      <c r="H42" s="115"/>
      <c r="I42" s="1618"/>
      <c r="J42" s="1618"/>
      <c r="K42" s="1618"/>
      <c r="L42" s="1618"/>
    </row>
    <row r="43" spans="2:12" ht="12.75" customHeight="1" thickBot="1" x14ac:dyDescent="0.25">
      <c r="B43" s="1077" t="s">
        <v>198</v>
      </c>
      <c r="C43" s="1078"/>
      <c r="D43" s="1118">
        <f>SUM(D41:D42)</f>
        <v>0</v>
      </c>
      <c r="E43" s="1606" t="s">
        <v>198</v>
      </c>
      <c r="F43" s="1607"/>
      <c r="G43" s="121">
        <f>SUM(G41:G42)</f>
        <v>0</v>
      </c>
      <c r="H43" s="115"/>
      <c r="I43" s="1618"/>
      <c r="J43" s="1618"/>
      <c r="K43" s="1618"/>
      <c r="L43" s="1618"/>
    </row>
    <row r="44" spans="2:12" ht="12.75" customHeight="1" thickTop="1" x14ac:dyDescent="0.2">
      <c r="B44" s="1074" t="s">
        <v>449</v>
      </c>
      <c r="C44" s="1018"/>
      <c r="D44" s="1018"/>
      <c r="E44" s="1111"/>
      <c r="F44" s="1055"/>
      <c r="G44" s="98"/>
      <c r="H44" s="114"/>
      <c r="I44" s="1618"/>
      <c r="J44" s="1618"/>
      <c r="K44" s="1618"/>
      <c r="L44" s="1618"/>
    </row>
    <row r="45" spans="2:12" ht="14.25" customHeight="1" x14ac:dyDescent="0.2">
      <c r="B45" s="1052" t="s">
        <v>420</v>
      </c>
      <c r="C45" s="1053"/>
      <c r="D45" s="1053" t="s">
        <v>422</v>
      </c>
      <c r="E45" s="1054">
        <f>E34/E36</f>
        <v>4.3704978990903198</v>
      </c>
      <c r="F45" s="1055"/>
      <c r="G45" s="116" t="e">
        <f>G34/G36</f>
        <v>#DIV/0!</v>
      </c>
      <c r="H45" s="114"/>
      <c r="I45" s="1618"/>
      <c r="J45" s="1618"/>
      <c r="K45" s="1618"/>
      <c r="L45" s="1618"/>
    </row>
    <row r="46" spans="2:12" ht="12.6" customHeight="1" thickBot="1" x14ac:dyDescent="0.25">
      <c r="B46" s="1056" t="s">
        <v>421</v>
      </c>
      <c r="C46" s="1057"/>
      <c r="D46" s="1058" t="s">
        <v>292</v>
      </c>
      <c r="E46" s="1059">
        <f>E34/E37</f>
        <v>79.899413146075318</v>
      </c>
      <c r="F46" s="1060"/>
      <c r="G46" s="113" t="e">
        <f>G34/G37</f>
        <v>#DIV/0!</v>
      </c>
      <c r="H46" s="114"/>
      <c r="I46" s="1618"/>
      <c r="J46" s="1618"/>
      <c r="K46" s="1618"/>
      <c r="L46" s="1618"/>
    </row>
    <row r="47" spans="2:12" ht="12.6" customHeight="1" thickTop="1" x14ac:dyDescent="0.2">
      <c r="B47" s="576"/>
      <c r="C47" s="1119"/>
      <c r="D47" s="1119"/>
      <c r="E47" s="1120"/>
      <c r="F47" s="1120"/>
      <c r="G47" s="114"/>
      <c r="H47" s="114"/>
      <c r="I47" s="1619" t="s">
        <v>164</v>
      </c>
      <c r="J47" s="1619"/>
      <c r="K47" s="1619"/>
      <c r="L47" s="1619"/>
    </row>
    <row r="48" spans="2:12" ht="12.6" customHeight="1" x14ac:dyDescent="0.2">
      <c r="B48" s="1024" t="s">
        <v>58</v>
      </c>
      <c r="C48" s="1119"/>
      <c r="D48" s="1119"/>
      <c r="E48" s="1120"/>
      <c r="F48" s="1120"/>
      <c r="G48" s="114"/>
      <c r="H48" s="114"/>
      <c r="I48" s="1619" t="s">
        <v>121</v>
      </c>
      <c r="J48" s="1619"/>
      <c r="K48" s="1619"/>
      <c r="L48" s="1619"/>
    </row>
    <row r="49" spans="2:13" ht="12.6" customHeight="1" x14ac:dyDescent="0.2">
      <c r="B49" s="1622" t="s">
        <v>19</v>
      </c>
      <c r="C49" s="1622"/>
      <c r="D49" s="1622"/>
      <c r="E49" s="1622"/>
      <c r="F49" s="1622"/>
      <c r="G49" s="1619"/>
      <c r="H49" s="114"/>
      <c r="I49" s="1619"/>
      <c r="J49" s="1619"/>
      <c r="K49" s="1619"/>
      <c r="L49" s="1619"/>
    </row>
    <row r="50" spans="2:13" ht="12" customHeight="1" x14ac:dyDescent="0.2">
      <c r="B50" s="1622"/>
      <c r="C50" s="1622"/>
      <c r="D50" s="1622"/>
      <c r="E50" s="1622"/>
      <c r="F50" s="1622"/>
      <c r="G50" s="1619"/>
      <c r="H50" s="114"/>
      <c r="I50" s="1613" t="s">
        <v>595</v>
      </c>
      <c r="J50" s="1613"/>
      <c r="K50" s="1613"/>
      <c r="L50" s="1613"/>
    </row>
    <row r="51" spans="2:13" ht="12" customHeight="1" x14ac:dyDescent="0.2">
      <c r="B51" s="1622"/>
      <c r="C51" s="1622"/>
      <c r="D51" s="1622"/>
      <c r="E51" s="1622"/>
      <c r="F51" s="1622"/>
      <c r="G51" s="1619"/>
      <c r="H51" s="114"/>
      <c r="I51" s="1613"/>
      <c r="J51" s="1613"/>
      <c r="K51" s="1613"/>
      <c r="L51" s="1613"/>
    </row>
    <row r="52" spans="2:13" ht="12" customHeight="1" x14ac:dyDescent="0.2">
      <c r="B52" s="1622"/>
      <c r="C52" s="1622"/>
      <c r="D52" s="1622"/>
      <c r="E52" s="1622"/>
      <c r="F52" s="1622"/>
      <c r="G52" s="1619"/>
      <c r="H52" s="1084"/>
    </row>
    <row r="53" spans="2:13" ht="12.75" customHeight="1" x14ac:dyDescent="0.2">
      <c r="B53" s="1623"/>
      <c r="C53" s="1624"/>
      <c r="D53" s="1624"/>
      <c r="E53" s="1624"/>
      <c r="F53" s="310"/>
      <c r="G53" s="1084"/>
      <c r="H53" s="1084"/>
      <c r="I53" s="395"/>
      <c r="J53" s="395"/>
      <c r="K53" s="395"/>
      <c r="L53" s="395"/>
    </row>
    <row r="54" spans="2:13" ht="12" customHeight="1" x14ac:dyDescent="0.2">
      <c r="B54" s="395"/>
      <c r="C54" s="395"/>
      <c r="D54" s="395"/>
      <c r="E54" s="395"/>
      <c r="F54" s="395"/>
      <c r="G54" s="395"/>
      <c r="H54" s="1084"/>
      <c r="I54" s="395"/>
      <c r="J54" s="395"/>
      <c r="K54" s="395"/>
      <c r="L54" s="395"/>
    </row>
    <row r="55" spans="2:13" ht="12" customHeight="1" x14ac:dyDescent="0.2">
      <c r="H55" s="18"/>
    </row>
    <row r="56" spans="2:13" ht="14.1" customHeight="1" x14ac:dyDescent="0.2">
      <c r="B56" s="94"/>
      <c r="C56" s="94"/>
      <c r="D56" s="94"/>
      <c r="E56" s="94"/>
      <c r="F56" s="94"/>
      <c r="G56" s="94"/>
      <c r="H56" s="94"/>
      <c r="I56" s="94"/>
      <c r="J56" s="94"/>
      <c r="K56" s="94"/>
      <c r="L56" s="94"/>
      <c r="M56" s="94"/>
    </row>
    <row r="57" spans="2:13" ht="14.1" customHeight="1" x14ac:dyDescent="0.2">
      <c r="B57" s="94"/>
      <c r="C57" s="94"/>
      <c r="D57" s="94"/>
      <c r="E57" s="94"/>
      <c r="F57" s="94"/>
      <c r="G57" s="94"/>
      <c r="H57" s="94"/>
      <c r="I57" s="94"/>
      <c r="J57" s="94"/>
      <c r="K57" s="94"/>
      <c r="L57" s="94"/>
      <c r="M57" s="94"/>
    </row>
    <row r="58" spans="2:13" x14ac:dyDescent="0.2">
      <c r="B58" s="94"/>
      <c r="C58" s="94"/>
      <c r="D58" s="94"/>
      <c r="E58" s="94"/>
      <c r="F58" s="94"/>
      <c r="G58" s="94"/>
      <c r="H58" s="94"/>
      <c r="I58" s="94"/>
      <c r="J58" s="94"/>
      <c r="K58" s="94"/>
      <c r="L58" s="94"/>
      <c r="M58" s="94"/>
    </row>
    <row r="59" spans="2:13" x14ac:dyDescent="0.2">
      <c r="B59" s="94"/>
      <c r="C59" s="94"/>
      <c r="D59" s="94"/>
      <c r="E59" s="94"/>
      <c r="F59" s="94"/>
      <c r="G59" s="94"/>
      <c r="H59" s="94"/>
      <c r="I59" s="94"/>
      <c r="J59" s="94"/>
      <c r="K59" s="94"/>
      <c r="L59" s="94"/>
      <c r="M59" s="94"/>
    </row>
    <row r="60" spans="2:13" x14ac:dyDescent="0.2">
      <c r="B60" s="94"/>
      <c r="C60" s="94"/>
      <c r="D60" s="94"/>
      <c r="E60" s="94"/>
      <c r="F60" s="94"/>
      <c r="G60" s="94"/>
      <c r="H60" s="94"/>
      <c r="I60" s="94"/>
      <c r="J60" s="94"/>
      <c r="K60" s="94"/>
      <c r="L60" s="94"/>
      <c r="M60" s="94"/>
    </row>
    <row r="61" spans="2:13" x14ac:dyDescent="0.2">
      <c r="B61" s="94"/>
      <c r="C61" s="94"/>
      <c r="D61" s="94"/>
      <c r="E61" s="94"/>
      <c r="F61" s="94"/>
      <c r="G61" s="94"/>
      <c r="H61" s="94"/>
      <c r="I61" s="94"/>
      <c r="J61" s="94"/>
      <c r="K61" s="94"/>
      <c r="L61" s="94"/>
      <c r="M61" s="94"/>
    </row>
    <row r="62" spans="2:13" x14ac:dyDescent="0.2">
      <c r="B62" s="94"/>
      <c r="C62" s="94"/>
      <c r="D62" s="94"/>
      <c r="E62" s="94"/>
      <c r="F62" s="94"/>
      <c r="G62" s="94"/>
      <c r="H62" s="94"/>
      <c r="I62" s="94"/>
      <c r="J62" s="94"/>
      <c r="K62" s="94"/>
      <c r="L62" s="94"/>
      <c r="M62" s="94"/>
    </row>
  </sheetData>
  <sheetProtection password="EE8D" sheet="1" objects="1" scenarios="1"/>
  <mergeCells count="19">
    <mergeCell ref="I16:L20"/>
    <mergeCell ref="I7:L9"/>
    <mergeCell ref="I24:L24"/>
    <mergeCell ref="I25:L25"/>
    <mergeCell ref="I22:L22"/>
    <mergeCell ref="I26:L26"/>
    <mergeCell ref="I27:L30"/>
    <mergeCell ref="B53:E53"/>
    <mergeCell ref="I32:L36"/>
    <mergeCell ref="B49:G52"/>
    <mergeCell ref="I38:L38"/>
    <mergeCell ref="E40:F40"/>
    <mergeCell ref="E41:F41"/>
    <mergeCell ref="E42:F42"/>
    <mergeCell ref="E43:F43"/>
    <mergeCell ref="I40:L46"/>
    <mergeCell ref="I48:L49"/>
    <mergeCell ref="I50:L51"/>
    <mergeCell ref="I47:L47"/>
  </mergeCells>
  <phoneticPr fontId="10" type="noConversion"/>
  <pageMargins left="0.55338541666666663" right="0.25" top="0.5" bottom="0.5" header="0.5" footer="0.5"/>
  <pageSetup fitToWidth="0" fitToHeight="0" orientation="portrait" r:id="rId1"/>
  <headerFooter alignWithMargins="0">
    <oddFooter>&amp;CPage 4</oddFooter>
  </headerFooter>
  <rowBreaks count="1" manualBreakCount="1">
    <brk id="55" max="16383" man="1"/>
  </rowBreaks>
  <ignoredErrors>
    <ignoredError sqref="G26:H37 G20:H20 G39 G41:H46" evalError="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showGridLines="0" showRowColHeaders="0" showRuler="0" view="pageLayout" zoomScale="160" zoomScaleNormal="100" zoomScalePageLayoutView="160" workbookViewId="0">
      <selection activeCell="F38" sqref="F38"/>
    </sheetView>
  </sheetViews>
  <sheetFormatPr defaultRowHeight="12.75" x14ac:dyDescent="0.2"/>
  <cols>
    <col min="1" max="1" width="14.28515625" customWidth="1"/>
    <col min="2" max="3" width="6.5703125" customWidth="1"/>
    <col min="4" max="4" width="8.42578125" customWidth="1"/>
    <col min="5" max="5" width="4" style="44" customWidth="1"/>
    <col min="6" max="6" width="8.42578125" customWidth="1"/>
    <col min="7" max="7" width="2.5703125" customWidth="1"/>
    <col min="8" max="9" width="11.7109375" customWidth="1"/>
    <col min="10" max="10" width="10.42578125" customWidth="1"/>
    <col min="11" max="11" width="11.140625" customWidth="1"/>
    <col min="12" max="12" width="2.42578125" customWidth="1"/>
  </cols>
  <sheetData>
    <row r="1" spans="1:12" ht="16.5" customHeight="1" x14ac:dyDescent="0.25">
      <c r="A1" s="1066" t="s">
        <v>276</v>
      </c>
      <c r="B1" s="944" t="s">
        <v>233</v>
      </c>
      <c r="D1" s="576"/>
      <c r="E1" s="576"/>
      <c r="F1" s="114"/>
      <c r="G1" s="114"/>
      <c r="H1" s="576"/>
      <c r="J1" s="395"/>
      <c r="K1" s="114"/>
      <c r="L1" s="1"/>
    </row>
    <row r="2" spans="1:12" ht="11.25" customHeight="1" x14ac:dyDescent="0.2">
      <c r="A2" s="576"/>
      <c r="B2" s="943"/>
      <c r="C2" s="943"/>
      <c r="D2" s="576"/>
      <c r="E2" s="576"/>
      <c r="G2" s="114"/>
      <c r="H2" s="576"/>
      <c r="I2" s="576"/>
      <c r="J2" s="576"/>
      <c r="K2" s="576"/>
      <c r="L2" s="1"/>
    </row>
    <row r="3" spans="1:12" ht="18" x14ac:dyDescent="0.25">
      <c r="C3" s="941" t="s">
        <v>274</v>
      </c>
      <c r="D3" s="946"/>
      <c r="E3" s="946"/>
      <c r="F3" s="947"/>
      <c r="G3" s="1085"/>
      <c r="I3" s="942" t="s">
        <v>275</v>
      </c>
      <c r="J3" s="949"/>
      <c r="K3" s="105"/>
      <c r="L3" s="1"/>
    </row>
    <row r="4" spans="1:12" ht="12.75" customHeight="1" x14ac:dyDescent="0.2">
      <c r="A4" s="950"/>
      <c r="B4" s="951"/>
      <c r="C4" s="951"/>
      <c r="D4" s="950"/>
      <c r="E4" s="950"/>
      <c r="F4" s="952" t="s">
        <v>277</v>
      </c>
      <c r="G4" s="114"/>
      <c r="L4" s="1"/>
    </row>
    <row r="5" spans="1:12" ht="14.1" customHeight="1" thickBot="1" x14ac:dyDescent="0.25">
      <c r="A5" s="954" t="s">
        <v>143</v>
      </c>
      <c r="B5" s="954" t="s">
        <v>278</v>
      </c>
      <c r="C5" s="955" t="s">
        <v>279</v>
      </c>
      <c r="D5" s="954" t="s">
        <v>223</v>
      </c>
      <c r="E5" s="956" t="s">
        <v>87</v>
      </c>
      <c r="F5" s="954" t="s">
        <v>223</v>
      </c>
      <c r="G5" s="114"/>
      <c r="L5" s="1"/>
    </row>
    <row r="6" spans="1:12" ht="12.75" customHeight="1" thickTop="1" x14ac:dyDescent="0.2">
      <c r="A6" s="957" t="s">
        <v>129</v>
      </c>
      <c r="B6" s="958"/>
      <c r="C6" s="959"/>
      <c r="D6" s="1086">
        <f>'Seed Rates &amp; Cost (I)'!E9*'Seed Rates &amp; Cost (I)'!H9</f>
        <v>25.3</v>
      </c>
      <c r="E6" s="961"/>
      <c r="F6" s="962">
        <f>'Seed Rates &amp; Cost (I)'!F9*'Seed Rates &amp; Cost (I)'!I9</f>
        <v>0</v>
      </c>
      <c r="G6" s="114"/>
      <c r="H6" s="948" t="s">
        <v>53</v>
      </c>
      <c r="L6" s="1"/>
    </row>
    <row r="7" spans="1:12" ht="12.75" customHeight="1" x14ac:dyDescent="0.2">
      <c r="A7" s="1122" t="s">
        <v>170</v>
      </c>
      <c r="B7" s="1123"/>
      <c r="C7" s="1123"/>
      <c r="D7" s="1124">
        <f>'Seed Treat &amp; Herbicide (III)'!D8</f>
        <v>11.5</v>
      </c>
      <c r="E7" s="966"/>
      <c r="F7" s="125">
        <f>'Seed Treat &amp; Herbicide (III)'!F8</f>
        <v>0</v>
      </c>
      <c r="G7" s="114"/>
      <c r="H7" s="1600" t="s">
        <v>602</v>
      </c>
      <c r="I7" s="1600"/>
      <c r="J7" s="1600"/>
      <c r="K7" s="1600"/>
      <c r="L7" s="12"/>
    </row>
    <row r="8" spans="1:12" ht="12.75" customHeight="1" x14ac:dyDescent="0.2">
      <c r="A8" s="1122" t="s">
        <v>120</v>
      </c>
      <c r="B8" s="1123"/>
      <c r="C8" s="1123"/>
      <c r="D8" s="1124">
        <f>'Fertilizer (II)'!C35</f>
        <v>1</v>
      </c>
      <c r="E8" s="969"/>
      <c r="F8" s="126">
        <f>'Fertilizer (II)'!H35</f>
        <v>0</v>
      </c>
      <c r="G8" s="114"/>
      <c r="H8" s="1600"/>
      <c r="I8" s="1600"/>
      <c r="J8" s="1600"/>
      <c r="K8" s="1600"/>
      <c r="L8" s="13"/>
    </row>
    <row r="9" spans="1:12" ht="12.75" customHeight="1" x14ac:dyDescent="0.2">
      <c r="A9" s="1122" t="s">
        <v>578</v>
      </c>
      <c r="B9" s="1123">
        <f>'Fertilizer (II)'!C9</f>
        <v>85</v>
      </c>
      <c r="C9" s="1123" t="s">
        <v>92</v>
      </c>
      <c r="D9" s="1124">
        <f>B9*'Fertilizer (II)'!D29</f>
        <v>46.111812514795233</v>
      </c>
      <c r="E9" s="982">
        <f>'Fertilizer (II)'!H9</f>
        <v>0</v>
      </c>
      <c r="F9" s="127">
        <f>E9*'Fertilizer (II)'!I29</f>
        <v>0</v>
      </c>
      <c r="G9" s="114"/>
      <c r="H9" s="1600"/>
      <c r="I9" s="1600"/>
      <c r="J9" s="1600"/>
      <c r="K9" s="1600"/>
      <c r="L9" s="1"/>
    </row>
    <row r="10" spans="1:12" s="76" customFormat="1" ht="12.75" customHeight="1" x14ac:dyDescent="0.2">
      <c r="A10" s="1125" t="s">
        <v>499</v>
      </c>
      <c r="B10" s="1123">
        <f>'Fertilizer (II)'!D9</f>
        <v>0</v>
      </c>
      <c r="C10" s="1123" t="s">
        <v>92</v>
      </c>
      <c r="D10" s="1124">
        <f>B10*'Fertilizer (II)'!D32</f>
        <v>0</v>
      </c>
      <c r="E10" s="982">
        <f>'Fertilizer (II)'!I9</f>
        <v>0</v>
      </c>
      <c r="F10" s="127">
        <f>E10*'Fertilizer (II)'!I32</f>
        <v>0</v>
      </c>
      <c r="G10" s="114"/>
      <c r="H10" s="1600"/>
      <c r="I10" s="1600"/>
      <c r="J10" s="1600"/>
      <c r="K10" s="1600"/>
      <c r="L10" s="1"/>
    </row>
    <row r="11" spans="1:12" ht="12.75" customHeight="1" x14ac:dyDescent="0.2">
      <c r="A11" s="1125" t="s">
        <v>312</v>
      </c>
      <c r="B11" s="1123">
        <f>'Fertilizer (II)'!E9</f>
        <v>30</v>
      </c>
      <c r="C11" s="1123" t="s">
        <v>92</v>
      </c>
      <c r="D11" s="1124">
        <f>B11*'Fertilizer (II)'!D30</f>
        <v>19.936008716289628</v>
      </c>
      <c r="E11" s="1126">
        <f>'Fertilizer (II)'!J9</f>
        <v>0</v>
      </c>
      <c r="F11" s="127">
        <f>E11*'Fertilizer (II)'!I30</f>
        <v>0</v>
      </c>
      <c r="G11" s="114"/>
      <c r="H11" s="1600"/>
      <c r="I11" s="1600"/>
      <c r="J11" s="1600"/>
      <c r="K11" s="1600"/>
      <c r="L11" s="12"/>
    </row>
    <row r="12" spans="1:12" ht="12.75" customHeight="1" x14ac:dyDescent="0.2">
      <c r="A12" s="1125" t="s">
        <v>313</v>
      </c>
      <c r="B12" s="1123">
        <f>'Fertilizer (II)'!F9</f>
        <v>15</v>
      </c>
      <c r="C12" s="1123" t="s">
        <v>92</v>
      </c>
      <c r="D12" s="1124">
        <f>B12*'Fertilizer (II)'!D31</f>
        <v>6.3667232597623089</v>
      </c>
      <c r="E12" s="1127">
        <f>'Fertilizer (II)'!K9</f>
        <v>0</v>
      </c>
      <c r="F12" s="127">
        <f>E12*'Fertilizer (II)'!I31</f>
        <v>0</v>
      </c>
      <c r="G12" s="114"/>
      <c r="H12" s="1600"/>
      <c r="I12" s="1600"/>
      <c r="J12" s="1600"/>
      <c r="K12" s="1600"/>
      <c r="L12" s="13"/>
    </row>
    <row r="13" spans="1:12" ht="12.75" customHeight="1" x14ac:dyDescent="0.2">
      <c r="A13" s="1122" t="s">
        <v>131</v>
      </c>
      <c r="B13" s="1123"/>
      <c r="C13" s="1123"/>
      <c r="D13" s="1124">
        <f>'Seed Treat &amp; Herbicide (III)'!D36+'Seed Treat &amp; Herbicide (III)'!D28</f>
        <v>22.740000000000002</v>
      </c>
      <c r="E13" s="1128"/>
      <c r="F13" s="126">
        <f>'Seed Treat &amp; Herbicide (III)'!F36+'Seed Treat &amp; Herbicide (III)'!F28</f>
        <v>0</v>
      </c>
      <c r="G13" s="114"/>
      <c r="H13" s="1600"/>
      <c r="I13" s="1600"/>
      <c r="J13" s="1600"/>
      <c r="K13" s="1600"/>
      <c r="L13" s="12"/>
    </row>
    <row r="14" spans="1:12" ht="12.75" customHeight="1" x14ac:dyDescent="0.2">
      <c r="A14" s="1122" t="s">
        <v>136</v>
      </c>
      <c r="B14" s="1123"/>
      <c r="C14" s="1123"/>
      <c r="D14" s="1124">
        <f>'Insecticide &amp; Fungicide (IV)'!D9</f>
        <v>0</v>
      </c>
      <c r="E14" s="966"/>
      <c r="F14" s="125">
        <f>'Insecticide &amp; Fungicide (IV)'!F9</f>
        <v>0</v>
      </c>
      <c r="G14" s="114"/>
      <c r="H14" s="1600"/>
      <c r="I14" s="1600"/>
      <c r="J14" s="1600"/>
      <c r="K14" s="1600"/>
      <c r="L14" s="5"/>
    </row>
    <row r="15" spans="1:12" ht="12.75" customHeight="1" thickBot="1" x14ac:dyDescent="0.25">
      <c r="A15" s="1122" t="s">
        <v>137</v>
      </c>
      <c r="B15" s="1123"/>
      <c r="C15" s="1123"/>
      <c r="D15" s="1124">
        <f>'Insecticide &amp; Fungicide (IV)'!D33</f>
        <v>9.25</v>
      </c>
      <c r="E15" s="966"/>
      <c r="F15" s="125">
        <f>'Insecticide &amp; Fungicide (IV)'!F33</f>
        <v>0</v>
      </c>
      <c r="G15" s="114"/>
      <c r="H15" s="948" t="s">
        <v>54</v>
      </c>
      <c r="L15" s="1"/>
    </row>
    <row r="16" spans="1:12" ht="12.75" customHeight="1" thickTop="1" x14ac:dyDescent="0.2">
      <c r="A16" s="1122" t="s">
        <v>287</v>
      </c>
      <c r="B16" s="1123"/>
      <c r="C16" s="1123"/>
      <c r="D16" s="1129">
        <f>'Fuel and Repair(VI)'!C9</f>
        <v>16.422000000000001</v>
      </c>
      <c r="E16" s="966"/>
      <c r="F16" s="128">
        <f>'Fuel and Repair(VI)'!D9</f>
        <v>0</v>
      </c>
      <c r="G16" s="114"/>
      <c r="H16" s="986" t="s">
        <v>282</v>
      </c>
      <c r="I16" s="987"/>
      <c r="J16" s="30">
        <f>'Seed Rates &amp; Cost (I)'!C9</f>
        <v>270</v>
      </c>
      <c r="K16" s="988" t="s">
        <v>283</v>
      </c>
      <c r="L16" s="1"/>
    </row>
    <row r="17" spans="1:12" ht="12.75" customHeight="1" x14ac:dyDescent="0.2">
      <c r="A17" s="1122" t="s">
        <v>288</v>
      </c>
      <c r="B17" s="1123"/>
      <c r="C17" s="1123"/>
      <c r="D17" s="1129">
        <f>'Fuel and Repair(VI)'!F9</f>
        <v>6.22</v>
      </c>
      <c r="E17" s="966"/>
      <c r="F17" s="126">
        <f>'Fuel and Repair(VI)'!G9</f>
        <v>0</v>
      </c>
      <c r="G17" s="114"/>
      <c r="H17" s="990" t="s">
        <v>285</v>
      </c>
      <c r="I17" s="991"/>
      <c r="J17" s="22">
        <f>'Seed Rates &amp; Cost (I)'!D9</f>
        <v>41</v>
      </c>
      <c r="K17" s="992" t="s">
        <v>86</v>
      </c>
      <c r="L17" s="1"/>
    </row>
    <row r="18" spans="1:12" ht="12.75" customHeight="1" thickBot="1" x14ac:dyDescent="0.25">
      <c r="A18" s="1122" t="s">
        <v>289</v>
      </c>
      <c r="B18" s="1123"/>
      <c r="C18" s="1123"/>
      <c r="D18" s="1124">
        <f>'Other &amp; Custom (XI)'!E29</f>
        <v>0</v>
      </c>
      <c r="E18" s="966"/>
      <c r="F18" s="126">
        <f>'Other &amp; Custom (XI)'!F29</f>
        <v>0</v>
      </c>
      <c r="G18" s="114"/>
      <c r="H18" s="993" t="s">
        <v>83</v>
      </c>
      <c r="I18" s="994"/>
      <c r="J18" s="23">
        <f>'Seed Rates &amp; Cost (I)'!E9</f>
        <v>110</v>
      </c>
      <c r="K18" s="995" t="s">
        <v>286</v>
      </c>
      <c r="L18" s="1"/>
    </row>
    <row r="19" spans="1:12" ht="12.75" customHeight="1" thickTop="1" x14ac:dyDescent="0.2">
      <c r="A19" s="1122" t="s">
        <v>167</v>
      </c>
      <c r="B19" s="1123">
        <f>'Irrigation (IX)'!C9</f>
        <v>2</v>
      </c>
      <c r="C19" s="1123" t="s">
        <v>290</v>
      </c>
      <c r="D19" s="1124">
        <f>'Irrigation (IX)'!C31*(B19/10)</f>
        <v>4</v>
      </c>
      <c r="E19" s="998">
        <f>'Irrigation (IX)'!E9</f>
        <v>0</v>
      </c>
      <c r="F19" s="126">
        <f>'Irrigation (IX)'!E31*(E19/10)</f>
        <v>0</v>
      </c>
      <c r="G19" s="114"/>
      <c r="H19" s="1089" t="s">
        <v>280</v>
      </c>
      <c r="L19" s="1"/>
    </row>
    <row r="20" spans="1:12" ht="12.75" customHeight="1" x14ac:dyDescent="0.2">
      <c r="A20" s="1122" t="s">
        <v>291</v>
      </c>
      <c r="B20" s="1123"/>
      <c r="C20" s="1123"/>
      <c r="D20" s="1124">
        <f>'Irrigation (IX)'!$C$36</f>
        <v>11.278195488721805</v>
      </c>
      <c r="E20" s="966"/>
      <c r="F20" s="129" t="e">
        <f>'Irrigation (IX)'!E36</f>
        <v>#DIV/0!</v>
      </c>
      <c r="G20" s="115"/>
      <c r="H20" s="948" t="s">
        <v>55</v>
      </c>
      <c r="L20" s="1"/>
    </row>
    <row r="21" spans="1:12" ht="12.75" customHeight="1" x14ac:dyDescent="0.2">
      <c r="A21" s="1122" t="s">
        <v>327</v>
      </c>
      <c r="B21" s="1123"/>
      <c r="C21" s="1123"/>
      <c r="D21" s="1124">
        <f>'Irrigation (IX)'!$C$29+(B19/12*3.5)</f>
        <v>25.973333333333333</v>
      </c>
      <c r="E21" s="966"/>
      <c r="F21" s="130">
        <f>'Irrigation (IX)'!$E$29+(E19/12*3.5)</f>
        <v>0</v>
      </c>
      <c r="G21" s="114"/>
      <c r="H21" s="1603" t="s">
        <v>364</v>
      </c>
      <c r="I21" s="1603"/>
      <c r="J21" s="1603"/>
      <c r="K21" s="1603"/>
      <c r="L21" s="1"/>
    </row>
    <row r="22" spans="1:12" ht="12.75" customHeight="1" x14ac:dyDescent="0.2">
      <c r="A22" s="1122" t="s">
        <v>597</v>
      </c>
      <c r="B22" s="1123">
        <f>'Crop Yields, Prices &amp; Insur (X)'!D9</f>
        <v>71.400000000000006</v>
      </c>
      <c r="C22" s="1123" t="s">
        <v>292</v>
      </c>
      <c r="D22" s="1124">
        <f>'Crop Yields, Prices &amp; Insur (X)'!C36</f>
        <v>3.92</v>
      </c>
      <c r="E22" s="1001">
        <f>'Crop Yields, Prices &amp; Insur (X)'!D9</f>
        <v>71.400000000000006</v>
      </c>
      <c r="F22" s="126">
        <f>'Crop Yields, Prices &amp; Insur (X)'!D36</f>
        <v>0</v>
      </c>
      <c r="G22" s="114"/>
      <c r="H22" s="1603"/>
      <c r="I22" s="1603"/>
      <c r="J22" s="1603"/>
      <c r="K22" s="1603"/>
      <c r="L22" s="1"/>
    </row>
    <row r="23" spans="1:12" ht="12.75" customHeight="1" x14ac:dyDescent="0.2">
      <c r="A23" s="1122" t="s">
        <v>169</v>
      </c>
      <c r="B23" s="1123"/>
      <c r="C23" s="1130"/>
      <c r="D23" s="1124">
        <f>'Crop Yields, Prices &amp; Insur (X)'!H36</f>
        <v>7.8</v>
      </c>
      <c r="E23" s="966"/>
      <c r="F23" s="126">
        <f>'Crop Yields, Prices &amp; Insur (X)'!I36</f>
        <v>0</v>
      </c>
      <c r="G23" s="114"/>
      <c r="H23" s="1603"/>
      <c r="I23" s="1603"/>
      <c r="J23" s="1603"/>
      <c r="K23" s="1603"/>
      <c r="L23" s="1"/>
    </row>
    <row r="24" spans="1:12" ht="12.75" customHeight="1" x14ac:dyDescent="0.2">
      <c r="A24" s="1122" t="s">
        <v>293</v>
      </c>
      <c r="B24" s="1123">
        <f>'Overhead &amp; Labour (VIII)'!D33</f>
        <v>0</v>
      </c>
      <c r="C24" s="1123" t="s">
        <v>294</v>
      </c>
      <c r="D24" s="1124">
        <f>'Overhead &amp; Labour (VIII)'!E33</f>
        <v>0</v>
      </c>
      <c r="E24" s="1131">
        <f>'Overhead &amp; Labour (VIII)'!F33</f>
        <v>0</v>
      </c>
      <c r="F24" s="131">
        <f>'Overhead &amp; Labour (VIII)'!G33</f>
        <v>0</v>
      </c>
      <c r="G24" s="114"/>
      <c r="H24" s="1603"/>
      <c r="I24" s="1603"/>
      <c r="J24" s="1603"/>
      <c r="K24" s="1603"/>
      <c r="L24" s="1"/>
    </row>
    <row r="25" spans="1:12" ht="12.75" customHeight="1" x14ac:dyDescent="0.2">
      <c r="A25" s="1122" t="s">
        <v>196</v>
      </c>
      <c r="B25" s="1123"/>
      <c r="C25" s="1123"/>
      <c r="D25" s="1124">
        <f>'Other &amp; Custom (XI)'!E7</f>
        <v>0</v>
      </c>
      <c r="E25" s="966"/>
      <c r="F25" s="126">
        <f>'Other &amp; Custom (XI)'!F7</f>
        <v>0</v>
      </c>
      <c r="G25" s="114"/>
      <c r="H25" s="1603"/>
      <c r="I25" s="1603"/>
      <c r="J25" s="1603"/>
      <c r="K25" s="1603"/>
      <c r="L25" s="1"/>
    </row>
    <row r="26" spans="1:12" ht="12.75" customHeight="1" x14ac:dyDescent="0.2">
      <c r="A26" s="1122" t="s">
        <v>295</v>
      </c>
      <c r="B26" s="1123"/>
      <c r="C26" s="1123"/>
      <c r="D26" s="1124">
        <f>'Overhead &amp; Labour (VIII)'!$F$23</f>
        <v>9.1999999999999993</v>
      </c>
      <c r="E26" s="966"/>
      <c r="F26" s="129" t="e">
        <f>'Overhead &amp; Labour (VIII)'!G23</f>
        <v>#DIV/0!</v>
      </c>
      <c r="G26" s="115"/>
      <c r="H26" s="1003" t="s">
        <v>329</v>
      </c>
      <c r="L26" s="1"/>
    </row>
    <row r="27" spans="1:12" ht="14.25" customHeight="1" thickBot="1" x14ac:dyDescent="0.25">
      <c r="A27" s="1132" t="s">
        <v>14</v>
      </c>
      <c r="B27" s="1133">
        <f>'Equipment, Buildings, Land (V)'!E37</f>
        <v>4.2</v>
      </c>
      <c r="C27" s="1134" t="s">
        <v>200</v>
      </c>
      <c r="D27" s="1135">
        <f>SUM(D6:D26)*(B27/100)*0.5</f>
        <v>4.767379539570948</v>
      </c>
      <c r="E27" s="1093">
        <f>'Equipment, Buildings, Land (V)'!H37</f>
        <v>0</v>
      </c>
      <c r="F27" s="142" t="e">
        <f>SUM(F6:F26)*(E27/100)*0.5</f>
        <v>#DIV/0!</v>
      </c>
      <c r="G27" s="114"/>
      <c r="H27" s="1598" t="s">
        <v>611</v>
      </c>
      <c r="I27" s="1598"/>
      <c r="J27" s="1598"/>
      <c r="K27" s="1598"/>
      <c r="L27" s="1"/>
    </row>
    <row r="28" spans="1:12" ht="12.75" customHeight="1" thickBot="1" x14ac:dyDescent="0.25">
      <c r="A28" s="1008" t="s">
        <v>43</v>
      </c>
      <c r="B28" s="1009"/>
      <c r="C28" s="1010"/>
      <c r="D28" s="1113">
        <f>SUM(D6:D27)</f>
        <v>231.78545285247321</v>
      </c>
      <c r="E28" s="1012"/>
      <c r="F28" s="141" t="e">
        <f>SUM(F6:F27)</f>
        <v>#DIV/0!</v>
      </c>
      <c r="G28" s="114"/>
      <c r="H28" s="1599" t="s">
        <v>29</v>
      </c>
      <c r="I28" s="1599"/>
      <c r="J28" s="1599"/>
      <c r="K28" s="1599"/>
      <c r="L28" s="1"/>
    </row>
    <row r="29" spans="1:12" ht="12.75" customHeight="1" x14ac:dyDescent="0.2">
      <c r="A29" s="1013" t="s">
        <v>298</v>
      </c>
      <c r="B29" s="1014"/>
      <c r="C29" s="980"/>
      <c r="D29" s="1095">
        <f>'Equipment, Buildings, Land (V)'!$L$33</f>
        <v>65.793115405604922</v>
      </c>
      <c r="E29" s="1016"/>
      <c r="F29" s="108" t="e">
        <f>'Equipment, Buildings, Land (V)'!M33</f>
        <v>#NUM!</v>
      </c>
      <c r="G29" s="115"/>
      <c r="H29" s="1637" t="s">
        <v>30</v>
      </c>
      <c r="I29" s="1637"/>
      <c r="J29" s="1637"/>
      <c r="K29" s="1637"/>
      <c r="L29" s="1"/>
    </row>
    <row r="30" spans="1:12" ht="12.75" customHeight="1" x14ac:dyDescent="0.2">
      <c r="A30" s="1122" t="s">
        <v>299</v>
      </c>
      <c r="B30" s="1136"/>
      <c r="C30" s="1137"/>
      <c r="D30" s="1138">
        <f>'Irrigation (IX)'!$C$42</f>
        <v>28.026072536255075</v>
      </c>
      <c r="E30" s="1020"/>
      <c r="F30" s="129" t="e">
        <f>'Irrigation (IX)'!E42</f>
        <v>#NUM!</v>
      </c>
      <c r="G30" s="115"/>
      <c r="H30" s="1603" t="s">
        <v>417</v>
      </c>
      <c r="I30" s="1603"/>
      <c r="J30" s="1603"/>
      <c r="K30" s="1603"/>
      <c r="L30" s="11"/>
    </row>
    <row r="31" spans="1:12" ht="12.75" customHeight="1" x14ac:dyDescent="0.2">
      <c r="A31" s="1139" t="s">
        <v>300</v>
      </c>
      <c r="B31" s="1123"/>
      <c r="C31" s="1123"/>
      <c r="D31" s="1140">
        <f>C43</f>
        <v>0</v>
      </c>
      <c r="E31" s="1016"/>
      <c r="F31" s="129">
        <f>F43</f>
        <v>0</v>
      </c>
      <c r="G31" s="115"/>
      <c r="H31" s="1603"/>
      <c r="I31" s="1603"/>
      <c r="J31" s="1603"/>
      <c r="K31" s="1603"/>
      <c r="L31" s="11"/>
    </row>
    <row r="32" spans="1:12" ht="14.25" customHeight="1" thickBot="1" x14ac:dyDescent="0.25">
      <c r="A32" s="1132" t="s">
        <v>301</v>
      </c>
      <c r="B32" s="1133"/>
      <c r="C32" s="1134"/>
      <c r="D32" s="1141">
        <f>'Equipment, Buildings, Land (V)'!$E$36</f>
        <v>56.25</v>
      </c>
      <c r="E32" s="1016"/>
      <c r="F32" s="133">
        <f>'Equipment, Buildings, Land (V)'!H36</f>
        <v>0</v>
      </c>
      <c r="G32" s="114"/>
      <c r="H32" s="1603"/>
      <c r="I32" s="1603"/>
      <c r="J32" s="1603"/>
      <c r="K32" s="1603"/>
      <c r="L32" s="11"/>
    </row>
    <row r="33" spans="1:12" ht="14.25" customHeight="1" thickBot="1" x14ac:dyDescent="0.25">
      <c r="A33" s="1008" t="s">
        <v>44</v>
      </c>
      <c r="B33" s="1009"/>
      <c r="C33" s="1009"/>
      <c r="D33" s="1113">
        <f>SUM(D29:D32)</f>
        <v>150.06918794185998</v>
      </c>
      <c r="E33" s="1012"/>
      <c r="F33" s="123" t="e">
        <f>SUM(F29:F32)</f>
        <v>#NUM!</v>
      </c>
      <c r="G33" s="114"/>
      <c r="H33" s="1603"/>
      <c r="I33" s="1603"/>
      <c r="J33" s="1603"/>
      <c r="K33" s="1603"/>
      <c r="L33" s="1"/>
    </row>
    <row r="34" spans="1:12" ht="12.75" customHeight="1" thickBot="1" x14ac:dyDescent="0.25">
      <c r="A34" s="1008" t="s">
        <v>45</v>
      </c>
      <c r="B34" s="1009"/>
      <c r="C34" s="1009"/>
      <c r="D34" s="1113">
        <f>(D33+D28)</f>
        <v>381.85464079433319</v>
      </c>
      <c r="E34" s="1012"/>
      <c r="F34" s="123" t="e">
        <f>F28+F33</f>
        <v>#DIV/0!</v>
      </c>
      <c r="G34" s="114"/>
      <c r="H34" s="1603"/>
      <c r="I34" s="1603"/>
      <c r="J34" s="1603"/>
      <c r="K34" s="1603"/>
      <c r="L34" s="1"/>
    </row>
    <row r="35" spans="1:12" ht="12.75" customHeight="1" x14ac:dyDescent="0.2">
      <c r="A35" s="1026" t="s">
        <v>46</v>
      </c>
      <c r="B35" s="1027"/>
      <c r="C35" s="1027" t="s">
        <v>339</v>
      </c>
      <c r="D35" s="1099" t="s">
        <v>125</v>
      </c>
      <c r="E35" s="1028"/>
      <c r="F35" s="134" t="s">
        <v>125</v>
      </c>
      <c r="G35" s="114"/>
      <c r="H35" s="1024" t="s">
        <v>50</v>
      </c>
      <c r="L35" s="1"/>
    </row>
    <row r="36" spans="1:12" ht="12.75" customHeight="1" x14ac:dyDescent="0.2">
      <c r="A36" s="1122" t="s">
        <v>338</v>
      </c>
      <c r="B36" s="1123"/>
      <c r="C36" s="1123">
        <f>'Crop Yields, Prices &amp; Insur (X)'!E9</f>
        <v>100</v>
      </c>
      <c r="D36" s="1123">
        <f>'Crop Yields, Prices &amp; Insur (X)'!F9</f>
        <v>120</v>
      </c>
      <c r="E36" s="1029"/>
      <c r="F36" s="135">
        <f>'Crop Yields, Prices &amp; Insur (X)'!G9</f>
        <v>0</v>
      </c>
      <c r="G36" s="114"/>
      <c r="H36" s="1600" t="s">
        <v>362</v>
      </c>
      <c r="I36" s="1600"/>
      <c r="J36" s="1600"/>
      <c r="K36" s="1600"/>
      <c r="L36" s="1"/>
    </row>
    <row r="37" spans="1:12" ht="14.25" customHeight="1" thickBot="1" x14ac:dyDescent="0.25">
      <c r="A37" s="1132" t="s">
        <v>316</v>
      </c>
      <c r="B37" s="1142"/>
      <c r="C37" s="456"/>
      <c r="D37" s="1143">
        <f>'Crop Yields, Prices &amp; Insur (X)'!H9</f>
        <v>5.8</v>
      </c>
      <c r="E37" s="1032"/>
      <c r="F37" s="136">
        <f>'Crop Yields, Prices &amp; Insur (X)'!I9</f>
        <v>0</v>
      </c>
      <c r="G37" s="114"/>
      <c r="H37" s="1600"/>
      <c r="I37" s="1600"/>
      <c r="J37" s="1600"/>
      <c r="K37" s="1600"/>
      <c r="L37" s="1"/>
    </row>
    <row r="38" spans="1:12" ht="14.25" customHeight="1" thickBot="1" x14ac:dyDescent="0.25">
      <c r="A38" s="1008" t="s">
        <v>42</v>
      </c>
      <c r="B38" s="1035"/>
      <c r="C38" s="1035">
        <f>C36*D37</f>
        <v>580</v>
      </c>
      <c r="D38" s="1036">
        <f>(D36*D$37)</f>
        <v>696</v>
      </c>
      <c r="E38" s="1037"/>
      <c r="F38" s="1561">
        <f>(F36*F$37)</f>
        <v>0</v>
      </c>
      <c r="G38" s="114"/>
      <c r="H38" s="1600"/>
      <c r="I38" s="1600"/>
      <c r="J38" s="1600"/>
      <c r="K38" s="1600"/>
      <c r="L38" s="1"/>
    </row>
    <row r="39" spans="1:12" ht="12" customHeight="1" thickBot="1" x14ac:dyDescent="0.25">
      <c r="A39" s="1008" t="s">
        <v>48</v>
      </c>
      <c r="B39" s="1035"/>
      <c r="C39" s="1035">
        <f>C38-D34</f>
        <v>198.14535920566681</v>
      </c>
      <c r="D39" s="1036">
        <f>(D38-D34)</f>
        <v>314.14535920566681</v>
      </c>
      <c r="E39" s="1038"/>
      <c r="F39" s="120" t="e">
        <f>F38-F34</f>
        <v>#DIV/0!</v>
      </c>
      <c r="G39" s="114"/>
      <c r="H39" s="1600"/>
      <c r="I39" s="1600"/>
      <c r="J39" s="1600"/>
      <c r="K39" s="1600"/>
      <c r="L39" s="1"/>
    </row>
    <row r="40" spans="1:12" ht="12.75" customHeight="1" x14ac:dyDescent="0.2">
      <c r="A40" s="1040" t="s">
        <v>300</v>
      </c>
      <c r="B40" s="1144"/>
      <c r="C40" s="1102" t="s">
        <v>192</v>
      </c>
      <c r="D40" s="1631"/>
      <c r="E40" s="1632"/>
      <c r="F40" s="137" t="s">
        <v>192</v>
      </c>
      <c r="G40" s="114"/>
      <c r="H40" s="1024" t="s">
        <v>56</v>
      </c>
      <c r="L40" s="1"/>
    </row>
    <row r="41" spans="1:12" ht="12.75" customHeight="1" x14ac:dyDescent="0.2">
      <c r="A41" s="1074"/>
      <c r="B41" s="1137"/>
      <c r="C41" s="1117">
        <f>'Specialized Equipment (VII)'!J13</f>
        <v>0</v>
      </c>
      <c r="D41" s="1633">
        <f>'Specialized Equipment (VII)'!C13</f>
        <v>0</v>
      </c>
      <c r="E41" s="1628"/>
      <c r="F41" s="138">
        <f>'Specialized Equipment (VII)'!K13</f>
        <v>0</v>
      </c>
      <c r="G41" s="115"/>
      <c r="H41" s="1603" t="s">
        <v>124</v>
      </c>
      <c r="I41" s="1603"/>
      <c r="J41" s="1603"/>
      <c r="K41" s="1603"/>
      <c r="L41" s="1"/>
    </row>
    <row r="42" spans="1:12" ht="12.75" customHeight="1" x14ac:dyDescent="0.2">
      <c r="A42" s="1050"/>
      <c r="B42" s="456"/>
      <c r="C42" s="1117">
        <f>'Specialized Equipment (VII)'!J14</f>
        <v>0</v>
      </c>
      <c r="D42" s="1634">
        <f>'Specialized Equipment (VII)'!C14</f>
        <v>0</v>
      </c>
      <c r="E42" s="1630"/>
      <c r="F42" s="111">
        <f>'Specialized Equipment (VII)'!K14</f>
        <v>0</v>
      </c>
      <c r="G42" s="115"/>
      <c r="H42" s="1024" t="s">
        <v>57</v>
      </c>
      <c r="L42" s="1"/>
    </row>
    <row r="43" spans="1:12" ht="12.75" customHeight="1" thickBot="1" x14ac:dyDescent="0.25">
      <c r="A43" s="1145" t="s">
        <v>198</v>
      </c>
      <c r="B43" s="1146"/>
      <c r="C43" s="1118">
        <f>SUM(C41:C42)</f>
        <v>0</v>
      </c>
      <c r="D43" s="1635" t="s">
        <v>198</v>
      </c>
      <c r="E43" s="1636"/>
      <c r="F43" s="121">
        <f>SUM(F41:F42)</f>
        <v>0</v>
      </c>
      <c r="G43" s="115"/>
      <c r="H43" s="1618" t="s">
        <v>372</v>
      </c>
      <c r="I43" s="1618"/>
      <c r="J43" s="1618"/>
      <c r="K43" s="1618"/>
      <c r="L43" s="1"/>
    </row>
    <row r="44" spans="1:12" ht="12.75" customHeight="1" thickTop="1" x14ac:dyDescent="0.2">
      <c r="A44" s="1074" t="s">
        <v>449</v>
      </c>
      <c r="B44" s="1123"/>
      <c r="C44" s="1123"/>
      <c r="D44" s="1111"/>
      <c r="E44" s="1055"/>
      <c r="F44" s="98"/>
      <c r="G44" s="114"/>
      <c r="H44" s="1618"/>
      <c r="I44" s="1618"/>
      <c r="J44" s="1618"/>
      <c r="K44" s="1618"/>
      <c r="L44" s="1"/>
    </row>
    <row r="45" spans="1:12" ht="12.75" customHeight="1" x14ac:dyDescent="0.2">
      <c r="A45" s="1147" t="s">
        <v>420</v>
      </c>
      <c r="B45" s="1053"/>
      <c r="C45" s="1053" t="s">
        <v>422</v>
      </c>
      <c r="D45" s="1054">
        <f>D34/D36</f>
        <v>3.1821220066194433</v>
      </c>
      <c r="E45" s="1055"/>
      <c r="F45" s="139" t="e">
        <f>F34/F36</f>
        <v>#DIV/0!</v>
      </c>
      <c r="G45" s="114"/>
      <c r="H45" s="1618"/>
      <c r="I45" s="1618"/>
      <c r="J45" s="1618"/>
      <c r="K45" s="1618"/>
      <c r="L45" s="1"/>
    </row>
    <row r="46" spans="1:12" ht="14.25" customHeight="1" thickBot="1" x14ac:dyDescent="0.25">
      <c r="A46" s="1056" t="s">
        <v>421</v>
      </c>
      <c r="B46" s="1057"/>
      <c r="C46" s="1058" t="s">
        <v>292</v>
      </c>
      <c r="D46" s="1059">
        <f>D34/D37</f>
        <v>65.837007033505728</v>
      </c>
      <c r="E46" s="1060"/>
      <c r="F46" s="140" t="e">
        <f>F34/F37</f>
        <v>#DIV/0!</v>
      </c>
      <c r="G46" s="114"/>
      <c r="H46" s="1618"/>
      <c r="I46" s="1618"/>
      <c r="J46" s="1618"/>
      <c r="K46" s="1618"/>
      <c r="L46" s="1"/>
    </row>
    <row r="47" spans="1:12" ht="12.6" customHeight="1" thickTop="1" x14ac:dyDescent="0.2">
      <c r="A47" s="395"/>
      <c r="B47" s="395"/>
      <c r="C47" s="395"/>
      <c r="D47" s="395"/>
      <c r="E47" s="395"/>
      <c r="F47" s="395"/>
      <c r="G47" s="114"/>
      <c r="H47" s="1618"/>
      <c r="I47" s="1618"/>
      <c r="J47" s="1618"/>
      <c r="K47" s="1618"/>
      <c r="L47" s="1"/>
    </row>
    <row r="48" spans="1:12" ht="12.6" customHeight="1" x14ac:dyDescent="0.2">
      <c r="B48" s="395"/>
      <c r="C48" s="395"/>
      <c r="D48" s="395"/>
      <c r="E48" s="395"/>
      <c r="F48" s="395"/>
      <c r="G48" s="114"/>
      <c r="H48" s="1618"/>
      <c r="I48" s="1618"/>
      <c r="J48" s="1618"/>
      <c r="K48" s="1618"/>
      <c r="L48" s="1"/>
    </row>
    <row r="49" spans="1:12" ht="12.6" customHeight="1" x14ac:dyDescent="0.2">
      <c r="A49" s="1024" t="s">
        <v>58</v>
      </c>
      <c r="G49" s="114"/>
      <c r="H49" s="1605" t="s">
        <v>121</v>
      </c>
      <c r="I49" s="1605"/>
      <c r="J49" s="1605"/>
      <c r="K49" s="1605"/>
      <c r="L49" s="1"/>
    </row>
    <row r="50" spans="1:12" ht="12" customHeight="1" x14ac:dyDescent="0.2">
      <c r="A50" s="1622" t="s">
        <v>19</v>
      </c>
      <c r="B50" s="1622"/>
      <c r="C50" s="1622"/>
      <c r="D50" s="1622"/>
      <c r="E50" s="1622"/>
      <c r="F50" s="1622"/>
      <c r="G50" s="114"/>
      <c r="H50" s="1605"/>
      <c r="I50" s="1605"/>
      <c r="J50" s="1605"/>
      <c r="K50" s="1605"/>
      <c r="L50" s="1"/>
    </row>
    <row r="51" spans="1:12" ht="12" customHeight="1" x14ac:dyDescent="0.2">
      <c r="A51" s="1622"/>
      <c r="B51" s="1622"/>
      <c r="C51" s="1622"/>
      <c r="D51" s="1622"/>
      <c r="E51" s="1622"/>
      <c r="F51" s="1622"/>
      <c r="G51" s="114"/>
      <c r="H51" s="1613" t="s">
        <v>595</v>
      </c>
      <c r="I51" s="1613"/>
      <c r="J51" s="1613"/>
      <c r="K51" s="1613"/>
      <c r="L51" s="1"/>
    </row>
    <row r="52" spans="1:12" ht="12" customHeight="1" x14ac:dyDescent="0.2">
      <c r="G52" s="4"/>
      <c r="H52" s="1613"/>
      <c r="I52" s="1613"/>
      <c r="J52" s="1613"/>
      <c r="K52" s="1613"/>
      <c r="L52" s="1"/>
    </row>
    <row r="53" spans="1:12" ht="12" customHeight="1" x14ac:dyDescent="0.2">
      <c r="A53" s="94"/>
      <c r="B53" s="94"/>
      <c r="C53" s="94"/>
      <c r="D53" s="94"/>
      <c r="E53" s="94"/>
      <c r="F53" s="94"/>
      <c r="G53" s="1466"/>
      <c r="H53" s="1466"/>
      <c r="I53" s="1"/>
      <c r="J53" s="1"/>
      <c r="K53" s="1"/>
      <c r="L53" s="1"/>
    </row>
    <row r="54" spans="1:12" ht="12" customHeight="1" x14ac:dyDescent="0.2">
      <c r="A54" s="94"/>
      <c r="B54" s="94"/>
      <c r="C54" s="94"/>
      <c r="D54" s="94"/>
      <c r="E54" s="94"/>
      <c r="F54" s="94"/>
      <c r="G54" s="94"/>
      <c r="H54" s="94"/>
      <c r="I54" s="94"/>
      <c r="L54" s="1"/>
    </row>
    <row r="55" spans="1:12" ht="12" customHeight="1" x14ac:dyDescent="0.2">
      <c r="A55" s="94"/>
      <c r="B55" s="94"/>
      <c r="C55" s="94"/>
      <c r="D55" s="94"/>
      <c r="E55" s="94"/>
      <c r="F55" s="94"/>
      <c r="G55" s="94"/>
      <c r="H55" s="94"/>
      <c r="I55" s="94"/>
      <c r="L55" s="1"/>
    </row>
    <row r="56" spans="1:12" ht="12" customHeight="1" x14ac:dyDescent="0.2">
      <c r="A56" s="94"/>
      <c r="B56" s="94"/>
      <c r="C56" s="94"/>
      <c r="D56" s="94"/>
      <c r="E56" s="94"/>
      <c r="F56" s="94"/>
      <c r="G56" s="94"/>
      <c r="H56" s="94"/>
      <c r="I56" s="94"/>
      <c r="L56" s="1"/>
    </row>
    <row r="57" spans="1:12" ht="12" customHeight="1" x14ac:dyDescent="0.2">
      <c r="A57" s="94"/>
      <c r="B57" s="94"/>
      <c r="C57" s="94"/>
      <c r="D57" s="94"/>
      <c r="E57" s="94"/>
      <c r="F57" s="94"/>
      <c r="G57" s="94"/>
      <c r="H57" s="94"/>
      <c r="I57" s="94"/>
      <c r="L57" s="1"/>
    </row>
  </sheetData>
  <sheetProtection password="EE8D" sheet="1" objects="1" scenarios="1"/>
  <mergeCells count="16">
    <mergeCell ref="H30:K34"/>
    <mergeCell ref="H21:K25"/>
    <mergeCell ref="H7:K14"/>
    <mergeCell ref="H49:K50"/>
    <mergeCell ref="H29:K29"/>
    <mergeCell ref="H28:K28"/>
    <mergeCell ref="H41:K41"/>
    <mergeCell ref="H27:K27"/>
    <mergeCell ref="A50:F51"/>
    <mergeCell ref="H51:K52"/>
    <mergeCell ref="H43:K48"/>
    <mergeCell ref="H36:K39"/>
    <mergeCell ref="D40:E40"/>
    <mergeCell ref="D41:E41"/>
    <mergeCell ref="D42:E42"/>
    <mergeCell ref="D43:E43"/>
  </mergeCells>
  <phoneticPr fontId="10" type="noConversion"/>
  <pageMargins left="0.55338541666666663" right="0.25" top="0.5" bottom="0.5" header="0.5" footer="0.5"/>
  <pageSetup fitToWidth="0" fitToHeight="0" orientation="portrait" r:id="rId1"/>
  <headerFooter alignWithMargins="0">
    <oddFooter>&amp;CPage 5</oddFooter>
  </headerFooter>
  <ignoredErrors>
    <ignoredError sqref="F20:G20 F26:F46" evalError="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showGridLines="0" showRowColHeaders="0" showRuler="0" view="pageLayout" zoomScale="150" zoomScaleNormal="100" zoomScalePageLayoutView="150" workbookViewId="0">
      <selection activeCell="F42" sqref="F42"/>
    </sheetView>
  </sheetViews>
  <sheetFormatPr defaultRowHeight="12.75" x14ac:dyDescent="0.2"/>
  <cols>
    <col min="1" max="1" width="14.28515625" customWidth="1"/>
    <col min="2" max="3" width="6.5703125" customWidth="1"/>
    <col min="4" max="4" width="8.42578125" customWidth="1"/>
    <col min="5" max="5" width="4" style="44" customWidth="1"/>
    <col min="6" max="6" width="8.42578125" customWidth="1"/>
    <col min="7" max="7" width="2.5703125" customWidth="1"/>
    <col min="8" max="9" width="11.7109375" customWidth="1"/>
    <col min="10" max="10" width="10.42578125" customWidth="1"/>
    <col min="11" max="11" width="11.140625" customWidth="1"/>
    <col min="12" max="12" width="2.42578125" customWidth="1"/>
  </cols>
  <sheetData>
    <row r="1" spans="1:22" ht="16.5" customHeight="1" x14ac:dyDescent="0.25">
      <c r="A1" s="1066" t="s">
        <v>276</v>
      </c>
      <c r="B1" s="944" t="s">
        <v>26</v>
      </c>
      <c r="D1" s="576"/>
      <c r="E1" s="576"/>
      <c r="G1" s="114"/>
      <c r="H1" s="576"/>
      <c r="J1" s="395"/>
      <c r="K1" s="114"/>
      <c r="L1" s="1"/>
      <c r="M1" s="94"/>
      <c r="N1" s="94"/>
      <c r="O1" s="94"/>
      <c r="P1" s="94"/>
      <c r="Q1" s="94"/>
      <c r="R1" s="94"/>
      <c r="S1" s="94"/>
      <c r="T1" s="94"/>
      <c r="U1" s="94"/>
      <c r="V1" s="94"/>
    </row>
    <row r="2" spans="1:22" ht="12.75" customHeight="1" x14ac:dyDescent="0.2">
      <c r="A2" s="576"/>
      <c r="B2" s="943"/>
      <c r="C2" s="943"/>
      <c r="D2" s="576"/>
      <c r="E2" s="576"/>
      <c r="F2" s="114"/>
      <c r="G2" s="114"/>
      <c r="H2" s="114"/>
      <c r="I2" s="576"/>
      <c r="J2" s="576"/>
      <c r="K2" s="576"/>
      <c r="L2" s="1"/>
      <c r="M2" s="94"/>
      <c r="N2" s="94"/>
      <c r="O2" s="94"/>
      <c r="P2" s="94"/>
      <c r="Q2" s="94"/>
      <c r="R2" s="94"/>
      <c r="S2" s="94"/>
      <c r="T2" s="94"/>
      <c r="U2" s="94"/>
      <c r="V2" s="94"/>
    </row>
    <row r="3" spans="1:22" ht="18" x14ac:dyDescent="0.25">
      <c r="C3" s="941" t="s">
        <v>274</v>
      </c>
      <c r="D3" s="946"/>
      <c r="E3" s="946"/>
      <c r="G3" s="1085"/>
      <c r="I3" s="942" t="s">
        <v>275</v>
      </c>
      <c r="J3" s="949"/>
      <c r="K3" s="105"/>
      <c r="L3" s="1"/>
      <c r="M3" s="94"/>
      <c r="N3" s="94"/>
      <c r="O3" s="94"/>
      <c r="P3" s="94"/>
      <c r="Q3" s="94"/>
      <c r="R3" s="94"/>
      <c r="S3" s="94"/>
      <c r="T3" s="94"/>
      <c r="U3" s="94"/>
      <c r="V3" s="94"/>
    </row>
    <row r="4" spans="1:22" ht="12.75" customHeight="1" x14ac:dyDescent="0.2">
      <c r="A4" s="950"/>
      <c r="B4" s="951"/>
      <c r="C4" s="951"/>
      <c r="D4" s="950"/>
      <c r="E4" s="950"/>
      <c r="F4" s="952" t="s">
        <v>277</v>
      </c>
      <c r="G4" s="114"/>
      <c r="L4" s="1"/>
      <c r="M4" s="94"/>
      <c r="N4" s="94"/>
      <c r="O4" s="94"/>
      <c r="P4" s="94"/>
      <c r="Q4" s="94"/>
      <c r="R4" s="94"/>
      <c r="S4" s="94"/>
      <c r="T4" s="94"/>
      <c r="U4" s="94"/>
      <c r="V4" s="94"/>
    </row>
    <row r="5" spans="1:22" ht="14.1" customHeight="1" thickBot="1" x14ac:dyDescent="0.25">
      <c r="A5" s="954" t="s">
        <v>143</v>
      </c>
      <c r="B5" s="954" t="s">
        <v>278</v>
      </c>
      <c r="C5" s="955" t="s">
        <v>279</v>
      </c>
      <c r="D5" s="954" t="s">
        <v>223</v>
      </c>
      <c r="E5" s="956" t="s">
        <v>87</v>
      </c>
      <c r="F5" s="954" t="s">
        <v>223</v>
      </c>
      <c r="G5" s="114"/>
      <c r="L5" s="1"/>
      <c r="M5" s="94"/>
      <c r="N5" s="94"/>
      <c r="O5" s="94"/>
      <c r="P5" s="94"/>
      <c r="Q5" s="94"/>
      <c r="R5" s="94"/>
      <c r="S5" s="94"/>
      <c r="T5" s="94"/>
      <c r="U5" s="94"/>
      <c r="V5" s="94"/>
    </row>
    <row r="6" spans="1:22" ht="12.75" customHeight="1" thickTop="1" x14ac:dyDescent="0.2">
      <c r="A6" s="957" t="s">
        <v>129</v>
      </c>
      <c r="B6" s="958"/>
      <c r="C6" s="959"/>
      <c r="D6" s="1086">
        <f>'Seed Rates &amp; Cost (I)'!E10*'Seed Rates &amp; Cost (I)'!H10</f>
        <v>20.8</v>
      </c>
      <c r="E6" s="961"/>
      <c r="F6" s="962">
        <f>'Seed Rates &amp; Cost (I)'!F10*'Seed Rates &amp; Cost (I)'!I10</f>
        <v>0</v>
      </c>
      <c r="G6" s="114"/>
      <c r="H6" s="948" t="s">
        <v>53</v>
      </c>
      <c r="L6" s="1"/>
      <c r="M6" s="94"/>
      <c r="N6" s="94"/>
      <c r="O6" s="94"/>
      <c r="P6" s="94"/>
      <c r="Q6" s="94"/>
      <c r="R6" s="94"/>
      <c r="S6" s="94"/>
      <c r="T6" s="94"/>
      <c r="U6" s="94"/>
      <c r="V6" s="94"/>
    </row>
    <row r="7" spans="1:22" ht="12.75" customHeight="1" x14ac:dyDescent="0.2">
      <c r="A7" s="1122" t="s">
        <v>170</v>
      </c>
      <c r="B7" s="1123"/>
      <c r="C7" s="1123"/>
      <c r="D7" s="1124">
        <f>'Seed Treat &amp; Herbicide (III)'!D8</f>
        <v>11.5</v>
      </c>
      <c r="E7" s="966"/>
      <c r="F7" s="125">
        <f>'Seed Treat &amp; Herbicide (III)'!F8</f>
        <v>0</v>
      </c>
      <c r="G7" s="114"/>
      <c r="H7" s="1600" t="s">
        <v>604</v>
      </c>
      <c r="I7" s="1600"/>
      <c r="J7" s="1600"/>
      <c r="K7" s="1600"/>
      <c r="L7" s="12"/>
      <c r="M7" s="94"/>
      <c r="N7" s="94"/>
      <c r="O7" s="94"/>
      <c r="P7" s="94"/>
      <c r="Q7" s="94"/>
      <c r="R7" s="94"/>
      <c r="S7" s="94"/>
      <c r="T7" s="94"/>
      <c r="U7" s="94"/>
      <c r="V7" s="94"/>
    </row>
    <row r="8" spans="1:22" ht="12.75" customHeight="1" x14ac:dyDescent="0.2">
      <c r="A8" s="1122" t="s">
        <v>120</v>
      </c>
      <c r="B8" s="1123"/>
      <c r="C8" s="1123"/>
      <c r="D8" s="1124">
        <f>'Fertilizer (II)'!C35</f>
        <v>1</v>
      </c>
      <c r="E8" s="969"/>
      <c r="F8" s="126">
        <f>'Fertilizer (II)'!H35</f>
        <v>0</v>
      </c>
      <c r="G8" s="114"/>
      <c r="H8" s="1600"/>
      <c r="I8" s="1600"/>
      <c r="J8" s="1600"/>
      <c r="K8" s="1600"/>
      <c r="L8" s="13"/>
      <c r="M8" s="94"/>
      <c r="N8" s="94"/>
      <c r="O8" s="94"/>
      <c r="P8" s="94"/>
      <c r="Q8" s="94"/>
      <c r="R8" s="94"/>
      <c r="S8" s="94"/>
      <c r="T8" s="94"/>
      <c r="U8" s="94"/>
      <c r="V8" s="94"/>
    </row>
    <row r="9" spans="1:22" ht="12.75" customHeight="1" x14ac:dyDescent="0.2">
      <c r="A9" s="1122" t="s">
        <v>578</v>
      </c>
      <c r="B9" s="1123">
        <f>'Fertilizer (II)'!C10</f>
        <v>100</v>
      </c>
      <c r="C9" s="1123" t="s">
        <v>92</v>
      </c>
      <c r="D9" s="1124">
        <f>B9*'Fertilizer (II)'!D29</f>
        <v>54.249191193876747</v>
      </c>
      <c r="E9" s="982">
        <f>'Fertilizer (II)'!H10</f>
        <v>0</v>
      </c>
      <c r="F9" s="127">
        <f>E9*'Fertilizer (II)'!I29</f>
        <v>0</v>
      </c>
      <c r="G9" s="114"/>
      <c r="H9" s="1600"/>
      <c r="I9" s="1600"/>
      <c r="J9" s="1600"/>
      <c r="K9" s="1600"/>
      <c r="L9" s="1"/>
      <c r="M9" s="94"/>
      <c r="N9" s="94"/>
      <c r="O9" s="94"/>
      <c r="P9" s="94"/>
      <c r="Q9" s="94"/>
      <c r="R9" s="94"/>
      <c r="S9" s="94"/>
      <c r="T9" s="94"/>
      <c r="U9" s="94"/>
      <c r="V9" s="94"/>
    </row>
    <row r="10" spans="1:22" s="76" customFormat="1" ht="12.75" customHeight="1" x14ac:dyDescent="0.2">
      <c r="A10" s="1125" t="s">
        <v>499</v>
      </c>
      <c r="B10" s="1123">
        <f>'Fertilizer (II)'!D10</f>
        <v>0</v>
      </c>
      <c r="C10" s="1123" t="s">
        <v>92</v>
      </c>
      <c r="D10" s="1124">
        <f>B10*'Fertilizer (II)'!D32</f>
        <v>0</v>
      </c>
      <c r="E10" s="982">
        <f>'Fertilizer (II)'!I10</f>
        <v>0</v>
      </c>
      <c r="F10" s="127">
        <f>E10*'Fertilizer (II)'!I32</f>
        <v>0</v>
      </c>
      <c r="G10" s="114"/>
      <c r="H10" s="1600"/>
      <c r="I10" s="1600"/>
      <c r="J10" s="1600"/>
      <c r="K10" s="1600"/>
      <c r="L10" s="1"/>
      <c r="M10" s="94"/>
      <c r="N10" s="94"/>
      <c r="O10" s="94"/>
      <c r="P10" s="94"/>
      <c r="Q10" s="94"/>
      <c r="R10" s="94"/>
      <c r="S10" s="94"/>
      <c r="T10" s="94"/>
      <c r="U10" s="94"/>
      <c r="V10" s="94"/>
    </row>
    <row r="11" spans="1:22" ht="12.75" customHeight="1" x14ac:dyDescent="0.2">
      <c r="A11" s="1125" t="s">
        <v>312</v>
      </c>
      <c r="B11" s="1123">
        <f>'Fertilizer (II)'!E10</f>
        <v>30</v>
      </c>
      <c r="C11" s="1123" t="s">
        <v>92</v>
      </c>
      <c r="D11" s="1124">
        <f>B11*'Fertilizer (II)'!D30</f>
        <v>19.936008716289628</v>
      </c>
      <c r="E11" s="1126">
        <f>'Fertilizer (II)'!J10</f>
        <v>0</v>
      </c>
      <c r="F11" s="127">
        <f>E11*'Fertilizer (II)'!I30</f>
        <v>0</v>
      </c>
      <c r="G11" s="114"/>
      <c r="H11" s="1600"/>
      <c r="I11" s="1600"/>
      <c r="J11" s="1600"/>
      <c r="K11" s="1600"/>
      <c r="L11" s="12"/>
      <c r="M11" s="94"/>
      <c r="N11" s="94"/>
      <c r="O11" s="94"/>
      <c r="P11" s="94"/>
      <c r="Q11" s="94"/>
      <c r="R11" s="94"/>
      <c r="S11" s="94"/>
      <c r="T11" s="94"/>
      <c r="U11" s="94"/>
      <c r="V11" s="94"/>
    </row>
    <row r="12" spans="1:22" ht="12.75" customHeight="1" x14ac:dyDescent="0.2">
      <c r="A12" s="1125" t="s">
        <v>313</v>
      </c>
      <c r="B12" s="1123">
        <f>'Fertilizer (II)'!F10</f>
        <v>15</v>
      </c>
      <c r="C12" s="1123" t="s">
        <v>92</v>
      </c>
      <c r="D12" s="1124">
        <f>B12*'Fertilizer (II)'!D31</f>
        <v>6.3667232597623089</v>
      </c>
      <c r="E12" s="1127">
        <f>'Fertilizer (II)'!K10</f>
        <v>0</v>
      </c>
      <c r="F12" s="127">
        <f>E12*'Fertilizer (II)'!I31</f>
        <v>0</v>
      </c>
      <c r="G12" s="114"/>
      <c r="L12" s="13"/>
      <c r="M12" s="94"/>
      <c r="N12" s="94"/>
      <c r="O12" s="94"/>
      <c r="P12" s="94"/>
      <c r="Q12" s="94"/>
      <c r="R12" s="94"/>
      <c r="S12" s="94"/>
      <c r="T12" s="94"/>
      <c r="U12" s="94"/>
      <c r="V12" s="94"/>
    </row>
    <row r="13" spans="1:22" ht="12.75" customHeight="1" thickBot="1" x14ac:dyDescent="0.25">
      <c r="A13" s="1122" t="s">
        <v>131</v>
      </c>
      <c r="B13" s="1123"/>
      <c r="C13" s="1123"/>
      <c r="D13" s="1124">
        <f>'Seed Treat &amp; Herbicide (III)'!D37+'Seed Treat &amp; Herbicide (III)'!D28</f>
        <v>22.740000000000002</v>
      </c>
      <c r="E13" s="1128"/>
      <c r="F13" s="126">
        <f>'Seed Treat &amp; Herbicide (III)'!F37+'Seed Treat &amp; Herbicide (III)'!F28</f>
        <v>0</v>
      </c>
      <c r="G13" s="114"/>
      <c r="H13" s="948" t="s">
        <v>54</v>
      </c>
      <c r="L13" s="12"/>
      <c r="M13" s="94"/>
      <c r="N13" s="94"/>
      <c r="O13" s="94"/>
      <c r="P13" s="94"/>
      <c r="Q13" s="94"/>
      <c r="R13" s="94"/>
      <c r="S13" s="94"/>
      <c r="T13" s="94"/>
      <c r="U13" s="94"/>
      <c r="V13" s="94"/>
    </row>
    <row r="14" spans="1:22" ht="12.75" customHeight="1" thickTop="1" x14ac:dyDescent="0.2">
      <c r="A14" s="1122" t="s">
        <v>136</v>
      </c>
      <c r="B14" s="1123"/>
      <c r="C14" s="1123"/>
      <c r="D14" s="1124">
        <f>'Insecticide &amp; Fungicide (IV)'!D10</f>
        <v>0</v>
      </c>
      <c r="E14" s="966"/>
      <c r="F14" s="125">
        <f>'Insecticide &amp; Fungicide (IV)'!F10</f>
        <v>0</v>
      </c>
      <c r="G14" s="114"/>
      <c r="H14" s="986" t="s">
        <v>282</v>
      </c>
      <c r="I14" s="987"/>
      <c r="J14" s="30">
        <f>'Seed Rates &amp; Cost (I)'!C10</f>
        <v>320</v>
      </c>
      <c r="K14" s="988" t="s">
        <v>283</v>
      </c>
      <c r="L14" s="5"/>
      <c r="M14" s="94"/>
      <c r="N14" s="94"/>
      <c r="O14" s="94"/>
      <c r="P14" s="94"/>
      <c r="Q14" s="94"/>
      <c r="R14" s="94"/>
      <c r="S14" s="94"/>
      <c r="T14" s="94"/>
      <c r="U14" s="94"/>
      <c r="V14" s="94"/>
    </row>
    <row r="15" spans="1:22" ht="12.75" customHeight="1" x14ac:dyDescent="0.2">
      <c r="A15" s="1122" t="s">
        <v>137</v>
      </c>
      <c r="B15" s="1123"/>
      <c r="C15" s="1123"/>
      <c r="D15" s="1124">
        <f>'Insecticide &amp; Fungicide (IV)'!D34</f>
        <v>9.25</v>
      </c>
      <c r="E15" s="966"/>
      <c r="F15" s="125">
        <f>'Insecticide &amp; Fungicide (IV)'!F34</f>
        <v>0</v>
      </c>
      <c r="G15" s="114"/>
      <c r="H15" s="990" t="s">
        <v>285</v>
      </c>
      <c r="I15" s="991"/>
      <c r="J15" s="22">
        <f>'Seed Rates &amp; Cost (I)'!D10</f>
        <v>41</v>
      </c>
      <c r="K15" s="992" t="s">
        <v>86</v>
      </c>
      <c r="L15" s="1"/>
      <c r="M15" s="94"/>
      <c r="N15" s="94"/>
      <c r="O15" s="94"/>
      <c r="P15" s="94"/>
      <c r="Q15" s="94"/>
      <c r="R15" s="94"/>
      <c r="S15" s="94"/>
      <c r="T15" s="94"/>
      <c r="U15" s="94"/>
      <c r="V15" s="94"/>
    </row>
    <row r="16" spans="1:22" ht="12.75" customHeight="1" thickBot="1" x14ac:dyDescent="0.25">
      <c r="A16" s="1122" t="s">
        <v>287</v>
      </c>
      <c r="B16" s="1123"/>
      <c r="C16" s="1123"/>
      <c r="D16" s="1129">
        <f>'Fuel and Repair(VI)'!C9</f>
        <v>16.422000000000001</v>
      </c>
      <c r="E16" s="966"/>
      <c r="F16" s="128">
        <f>'Fuel and Repair(VI)'!D9</f>
        <v>0</v>
      </c>
      <c r="G16" s="114"/>
      <c r="H16" s="993" t="s">
        <v>83</v>
      </c>
      <c r="I16" s="994"/>
      <c r="J16" s="23">
        <f>'Seed Rates &amp; Cost (I)'!E10</f>
        <v>130</v>
      </c>
      <c r="K16" s="995" t="s">
        <v>286</v>
      </c>
      <c r="L16" s="1"/>
      <c r="M16" s="94"/>
      <c r="N16" s="94"/>
      <c r="O16" s="94"/>
      <c r="P16" s="94"/>
      <c r="Q16" s="94"/>
      <c r="R16" s="94"/>
      <c r="S16" s="94"/>
      <c r="T16" s="94"/>
      <c r="U16" s="94"/>
      <c r="V16" s="94"/>
    </row>
    <row r="17" spans="1:22" ht="12.75" customHeight="1" thickTop="1" x14ac:dyDescent="0.2">
      <c r="A17" s="1122" t="s">
        <v>288</v>
      </c>
      <c r="B17" s="1123"/>
      <c r="C17" s="1123"/>
      <c r="D17" s="1129">
        <f>'Fuel and Repair(VI)'!F9</f>
        <v>6.22</v>
      </c>
      <c r="E17" s="966"/>
      <c r="F17" s="126">
        <f>'Fuel and Repair(VI)'!G9</f>
        <v>0</v>
      </c>
      <c r="G17" s="114"/>
      <c r="H17" s="1089" t="s">
        <v>280</v>
      </c>
      <c r="L17" s="1"/>
      <c r="M17" s="94"/>
      <c r="N17" s="94"/>
      <c r="O17" s="94"/>
      <c r="P17" s="94"/>
      <c r="Q17" s="94"/>
      <c r="R17" s="94"/>
      <c r="S17" s="94"/>
      <c r="T17" s="94"/>
      <c r="U17" s="94"/>
      <c r="V17" s="94"/>
    </row>
    <row r="18" spans="1:22" ht="12.75" customHeight="1" x14ac:dyDescent="0.2">
      <c r="A18" s="1122" t="s">
        <v>289</v>
      </c>
      <c r="B18" s="1123"/>
      <c r="C18" s="1123"/>
      <c r="D18" s="1124">
        <f>'Other &amp; Custom (XI)'!E30</f>
        <v>0</v>
      </c>
      <c r="E18" s="966"/>
      <c r="F18" s="126">
        <f>'Other &amp; Custom (XI)'!F30</f>
        <v>0</v>
      </c>
      <c r="G18" s="114"/>
      <c r="H18" s="948" t="s">
        <v>55</v>
      </c>
      <c r="L18" s="1"/>
      <c r="M18" s="94"/>
      <c r="N18" s="94"/>
      <c r="O18" s="94"/>
      <c r="P18" s="94"/>
      <c r="Q18" s="94"/>
      <c r="R18" s="94"/>
      <c r="S18" s="94"/>
      <c r="T18" s="94"/>
      <c r="U18" s="94"/>
      <c r="V18" s="94"/>
    </row>
    <row r="19" spans="1:22" ht="12.75" customHeight="1" x14ac:dyDescent="0.2">
      <c r="A19" s="1122" t="s">
        <v>167</v>
      </c>
      <c r="B19" s="1123">
        <f>'Irrigation (IX)'!C10</f>
        <v>2</v>
      </c>
      <c r="C19" s="1123" t="s">
        <v>290</v>
      </c>
      <c r="D19" s="1124">
        <f>'Irrigation (IX)'!C31*(B19/10)</f>
        <v>4</v>
      </c>
      <c r="E19" s="998">
        <f>'Irrigation (IX)'!E10</f>
        <v>0</v>
      </c>
      <c r="F19" s="126">
        <f>'Irrigation (IX)'!E31*(E19/10)</f>
        <v>0</v>
      </c>
      <c r="G19" s="114"/>
      <c r="H19" s="1604" t="s">
        <v>365</v>
      </c>
      <c r="I19" s="1604"/>
      <c r="J19" s="1604"/>
      <c r="K19" s="1604"/>
      <c r="L19" s="1"/>
      <c r="M19" s="94"/>
      <c r="N19" s="94"/>
      <c r="O19" s="94"/>
      <c r="P19" s="94"/>
      <c r="Q19" s="94"/>
      <c r="R19" s="94"/>
      <c r="S19" s="94"/>
      <c r="T19" s="94"/>
      <c r="U19" s="94"/>
      <c r="V19" s="94"/>
    </row>
    <row r="20" spans="1:22" ht="12.75" customHeight="1" x14ac:dyDescent="0.2">
      <c r="A20" s="1122" t="s">
        <v>291</v>
      </c>
      <c r="B20" s="1123"/>
      <c r="C20" s="1123"/>
      <c r="D20" s="1124">
        <f>'Irrigation (IX)'!$C$36</f>
        <v>11.278195488721805</v>
      </c>
      <c r="E20" s="966"/>
      <c r="F20" s="129" t="e">
        <f>'Irrigation (IX)'!E36</f>
        <v>#DIV/0!</v>
      </c>
      <c r="G20" s="114"/>
      <c r="H20" s="1604"/>
      <c r="I20" s="1604"/>
      <c r="J20" s="1604"/>
      <c r="K20" s="1604"/>
      <c r="L20" s="1"/>
      <c r="M20" s="94"/>
      <c r="N20" s="94"/>
      <c r="O20" s="94"/>
      <c r="P20" s="94"/>
      <c r="Q20" s="94"/>
      <c r="R20" s="94"/>
      <c r="S20" s="94"/>
      <c r="T20" s="94"/>
      <c r="U20" s="94"/>
      <c r="V20" s="94"/>
    </row>
    <row r="21" spans="1:22" ht="12.75" customHeight="1" x14ac:dyDescent="0.2">
      <c r="A21" s="1122" t="s">
        <v>327</v>
      </c>
      <c r="B21" s="1123"/>
      <c r="C21" s="1123"/>
      <c r="D21" s="1124">
        <f>'Irrigation (IX)'!$C$29+(B19/12*3.5)</f>
        <v>25.973333333333333</v>
      </c>
      <c r="E21" s="966"/>
      <c r="F21" s="130">
        <f>'Irrigation (IX)'!$E$29+(E19/12*3.5)</f>
        <v>0</v>
      </c>
      <c r="G21" s="114"/>
      <c r="H21" s="1604"/>
      <c r="I21" s="1604"/>
      <c r="J21" s="1604"/>
      <c r="K21" s="1604"/>
      <c r="L21" s="1"/>
      <c r="M21" s="94"/>
      <c r="N21" s="94"/>
      <c r="O21" s="94"/>
      <c r="P21" s="94"/>
      <c r="Q21" s="94"/>
      <c r="R21" s="94"/>
      <c r="S21" s="94"/>
      <c r="T21" s="94"/>
      <c r="U21" s="94"/>
      <c r="V21" s="94"/>
    </row>
    <row r="22" spans="1:22" ht="12.75" customHeight="1" x14ac:dyDescent="0.2">
      <c r="A22" s="1122" t="s">
        <v>597</v>
      </c>
      <c r="B22" s="1123">
        <f>'Crop Yields, Prices &amp; Insur (X)'!D9</f>
        <v>71.400000000000006</v>
      </c>
      <c r="C22" s="1123" t="s">
        <v>292</v>
      </c>
      <c r="D22" s="1124">
        <f>'Crop Yields, Prices &amp; Insur (X)'!C37</f>
        <v>3.92</v>
      </c>
      <c r="E22" s="1001">
        <f>'Crop Yields, Prices &amp; Insur (X)'!D10</f>
        <v>71.400000000000006</v>
      </c>
      <c r="F22" s="126">
        <f>'Crop Yields, Prices &amp; Insur (X)'!D37</f>
        <v>0</v>
      </c>
      <c r="G22" s="114"/>
      <c r="H22" s="1604"/>
      <c r="I22" s="1604"/>
      <c r="J22" s="1604"/>
      <c r="K22" s="1604"/>
      <c r="L22" s="1"/>
      <c r="M22" s="94"/>
      <c r="N22" s="94"/>
      <c r="O22" s="94"/>
      <c r="P22" s="94"/>
      <c r="Q22" s="94"/>
      <c r="R22" s="94"/>
      <c r="S22" s="94"/>
      <c r="T22" s="94"/>
      <c r="U22" s="94"/>
      <c r="V22" s="94"/>
    </row>
    <row r="23" spans="1:22" ht="12.75" customHeight="1" x14ac:dyDescent="0.2">
      <c r="A23" s="1122" t="s">
        <v>169</v>
      </c>
      <c r="B23" s="1123"/>
      <c r="C23" s="1130"/>
      <c r="D23" s="1124">
        <f>'Crop Yields, Prices &amp; Insur (X)'!H37</f>
        <v>7.8</v>
      </c>
      <c r="E23" s="966"/>
      <c r="F23" s="126">
        <f>'Crop Yields, Prices &amp; Insur (X)'!I37</f>
        <v>0</v>
      </c>
      <c r="G23" s="114"/>
      <c r="L23" s="1"/>
      <c r="M23" s="94"/>
      <c r="N23" s="94"/>
      <c r="O23" s="94"/>
      <c r="P23" s="94"/>
      <c r="Q23" s="94"/>
      <c r="R23" s="94"/>
      <c r="S23" s="94"/>
      <c r="T23" s="94"/>
      <c r="U23" s="94"/>
      <c r="V23" s="94"/>
    </row>
    <row r="24" spans="1:22" ht="12.75" customHeight="1" x14ac:dyDescent="0.2">
      <c r="A24" s="1122" t="s">
        <v>293</v>
      </c>
      <c r="B24" s="1123">
        <f>'Overhead &amp; Labour (VIII)'!D33</f>
        <v>0</v>
      </c>
      <c r="C24" s="1123" t="s">
        <v>294</v>
      </c>
      <c r="D24" s="1124">
        <f>'Overhead &amp; Labour (VIII)'!E33</f>
        <v>0</v>
      </c>
      <c r="E24" s="1131">
        <f>'Overhead &amp; Labour (VIII)'!F33</f>
        <v>0</v>
      </c>
      <c r="F24" s="131">
        <f>'Overhead &amp; Labour (VIII)'!G33</f>
        <v>0</v>
      </c>
      <c r="G24" s="114"/>
      <c r="H24" s="1003" t="s">
        <v>329</v>
      </c>
      <c r="L24" s="1"/>
      <c r="M24" s="94"/>
      <c r="N24" s="94"/>
      <c r="O24" s="94"/>
      <c r="P24" s="94"/>
      <c r="Q24" s="94"/>
      <c r="R24" s="94"/>
      <c r="S24" s="94"/>
      <c r="T24" s="94"/>
      <c r="U24" s="94"/>
      <c r="V24" s="94"/>
    </row>
    <row r="25" spans="1:22" ht="12.75" customHeight="1" x14ac:dyDescent="0.2">
      <c r="A25" s="1122" t="s">
        <v>196</v>
      </c>
      <c r="B25" s="1123"/>
      <c r="C25" s="1123"/>
      <c r="D25" s="1124">
        <f>'Other &amp; Custom (XI)'!E8</f>
        <v>0</v>
      </c>
      <c r="E25" s="966"/>
      <c r="F25" s="126">
        <f>'Other &amp; Custom (XI)'!F8</f>
        <v>0</v>
      </c>
      <c r="G25" s="114"/>
      <c r="H25" s="1598" t="s">
        <v>611</v>
      </c>
      <c r="I25" s="1598"/>
      <c r="J25" s="1598"/>
      <c r="K25" s="1598"/>
      <c r="L25" s="1"/>
      <c r="M25" s="94"/>
      <c r="N25" s="94"/>
      <c r="O25" s="94"/>
      <c r="P25" s="94"/>
      <c r="Q25" s="94"/>
      <c r="R25" s="94"/>
      <c r="S25" s="94"/>
      <c r="T25" s="94"/>
      <c r="U25" s="94"/>
      <c r="V25" s="94"/>
    </row>
    <row r="26" spans="1:22" ht="12.75" customHeight="1" x14ac:dyDescent="0.2">
      <c r="A26" s="1122" t="s">
        <v>295</v>
      </c>
      <c r="B26" s="1123"/>
      <c r="C26" s="1123"/>
      <c r="D26" s="1124">
        <f>'Overhead &amp; Labour (VIII)'!$F$23</f>
        <v>9.1999999999999993</v>
      </c>
      <c r="E26" s="966"/>
      <c r="F26" s="129" t="e">
        <f>'Overhead &amp; Labour (VIII)'!G23</f>
        <v>#DIV/0!</v>
      </c>
      <c r="G26" s="115"/>
      <c r="H26" s="1599" t="s">
        <v>24</v>
      </c>
      <c r="I26" s="1617"/>
      <c r="J26" s="1617"/>
      <c r="K26" s="1617"/>
      <c r="L26" s="1"/>
      <c r="M26" s="94"/>
      <c r="N26" s="94"/>
      <c r="O26" s="94"/>
      <c r="P26" s="94"/>
      <c r="Q26" s="94"/>
      <c r="R26" s="94"/>
      <c r="S26" s="94"/>
      <c r="T26" s="94"/>
      <c r="U26" s="94"/>
      <c r="V26" s="94"/>
    </row>
    <row r="27" spans="1:22" ht="14.25" customHeight="1" thickBot="1" x14ac:dyDescent="0.25">
      <c r="A27" s="1132" t="s">
        <v>14</v>
      </c>
      <c r="B27" s="1133">
        <f>'Equipment, Buildings, Land (V)'!E37</f>
        <v>4.2</v>
      </c>
      <c r="C27" s="1134" t="s">
        <v>200</v>
      </c>
      <c r="D27" s="1135">
        <f>SUM(D6:D26)*(B27/100)*0.5</f>
        <v>4.8437644918316591</v>
      </c>
      <c r="E27" s="1093">
        <f>'Equipment, Buildings, Land (V)'!H37</f>
        <v>0</v>
      </c>
      <c r="F27" s="142" t="e">
        <f>SUM(F6:F26)*(E27/100)*0.5</f>
        <v>#DIV/0!</v>
      </c>
      <c r="G27" s="114"/>
      <c r="H27" s="1637" t="s">
        <v>25</v>
      </c>
      <c r="I27" s="1637"/>
      <c r="J27" s="1637"/>
      <c r="K27" s="1637"/>
      <c r="L27" s="1"/>
      <c r="M27" s="94"/>
      <c r="N27" s="94"/>
      <c r="O27" s="94"/>
      <c r="P27" s="94"/>
      <c r="Q27" s="94"/>
      <c r="R27" s="94"/>
      <c r="S27" s="94"/>
      <c r="T27" s="94"/>
      <c r="U27" s="94"/>
      <c r="V27" s="94"/>
    </row>
    <row r="28" spans="1:22" ht="12.75" customHeight="1" thickBot="1" x14ac:dyDescent="0.25">
      <c r="A28" s="1008" t="s">
        <v>43</v>
      </c>
      <c r="B28" s="1009"/>
      <c r="C28" s="1010"/>
      <c r="D28" s="1113">
        <f>SUM(D6:D27)</f>
        <v>235.49921648381542</v>
      </c>
      <c r="E28" s="1012"/>
      <c r="F28" s="141" t="e">
        <f>SUM(F6:F27)</f>
        <v>#DIV/0!</v>
      </c>
      <c r="G28" s="114"/>
      <c r="H28" s="1603" t="s">
        <v>321</v>
      </c>
      <c r="I28" s="1604"/>
      <c r="J28" s="1604"/>
      <c r="K28" s="1604"/>
      <c r="L28" s="1"/>
      <c r="M28" s="94"/>
      <c r="N28" s="94"/>
      <c r="O28" s="94"/>
      <c r="P28" s="94"/>
      <c r="Q28" s="94"/>
      <c r="R28" s="94"/>
      <c r="S28" s="94"/>
      <c r="T28" s="94"/>
      <c r="U28" s="94"/>
      <c r="V28" s="94"/>
    </row>
    <row r="29" spans="1:22" ht="12.75" customHeight="1" x14ac:dyDescent="0.2">
      <c r="A29" s="1013" t="s">
        <v>298</v>
      </c>
      <c r="B29" s="1014"/>
      <c r="C29" s="980"/>
      <c r="D29" s="1095">
        <f>'Equipment, Buildings, Land (V)'!$L$33</f>
        <v>65.793115405604922</v>
      </c>
      <c r="E29" s="1016"/>
      <c r="F29" s="108" t="e">
        <f>'Equipment, Buildings, Land (V)'!M33</f>
        <v>#NUM!</v>
      </c>
      <c r="G29" s="115"/>
      <c r="H29" s="1604"/>
      <c r="I29" s="1604"/>
      <c r="J29" s="1604"/>
      <c r="K29" s="1604"/>
      <c r="L29" s="1"/>
      <c r="M29" s="94"/>
      <c r="N29" s="94"/>
      <c r="O29" s="94"/>
      <c r="P29" s="94"/>
      <c r="Q29" s="94"/>
      <c r="R29" s="94"/>
      <c r="S29" s="94"/>
      <c r="T29" s="94"/>
      <c r="U29" s="94"/>
      <c r="V29" s="94"/>
    </row>
    <row r="30" spans="1:22" ht="12.75" customHeight="1" x14ac:dyDescent="0.2">
      <c r="A30" s="1122" t="s">
        <v>299</v>
      </c>
      <c r="B30" s="1136"/>
      <c r="C30" s="1137"/>
      <c r="D30" s="1138">
        <f>'Irrigation (IX)'!$C$42</f>
        <v>28.026072536255075</v>
      </c>
      <c r="E30" s="1020"/>
      <c r="F30" s="129" t="e">
        <f>'Irrigation (IX)'!E42</f>
        <v>#NUM!</v>
      </c>
      <c r="G30" s="115"/>
      <c r="H30" s="1604"/>
      <c r="I30" s="1604"/>
      <c r="J30" s="1604"/>
      <c r="K30" s="1604"/>
      <c r="L30" s="11"/>
      <c r="M30" s="94"/>
      <c r="N30" s="94"/>
      <c r="O30" s="94"/>
      <c r="P30" s="94"/>
      <c r="Q30" s="94"/>
      <c r="R30" s="94"/>
      <c r="S30" s="94"/>
      <c r="T30" s="94"/>
      <c r="U30" s="94"/>
      <c r="V30" s="94"/>
    </row>
    <row r="31" spans="1:22" ht="12.75" customHeight="1" x14ac:dyDescent="0.2">
      <c r="A31" s="1139" t="s">
        <v>300</v>
      </c>
      <c r="B31" s="1123"/>
      <c r="C31" s="1123"/>
      <c r="D31" s="1140">
        <f>C43</f>
        <v>0</v>
      </c>
      <c r="E31" s="1016"/>
      <c r="F31" s="129">
        <f>F43</f>
        <v>0</v>
      </c>
      <c r="G31" s="115"/>
      <c r="H31" s="1604"/>
      <c r="I31" s="1604"/>
      <c r="J31" s="1604"/>
      <c r="K31" s="1604"/>
      <c r="L31" s="11"/>
      <c r="M31" s="94"/>
      <c r="N31" s="94"/>
      <c r="O31" s="94"/>
      <c r="P31" s="94"/>
      <c r="Q31" s="94"/>
      <c r="R31" s="94"/>
      <c r="S31" s="94"/>
      <c r="T31" s="94"/>
      <c r="U31" s="94"/>
      <c r="V31" s="94"/>
    </row>
    <row r="32" spans="1:22" ht="14.25" customHeight="1" thickBot="1" x14ac:dyDescent="0.25">
      <c r="A32" s="1132" t="s">
        <v>301</v>
      </c>
      <c r="B32" s="1133"/>
      <c r="C32" s="1134"/>
      <c r="D32" s="1141">
        <f>'Equipment, Buildings, Land (V)'!$E$36</f>
        <v>56.25</v>
      </c>
      <c r="E32" s="1016"/>
      <c r="F32" s="133">
        <f>'Equipment, Buildings, Land (V)'!H36</f>
        <v>0</v>
      </c>
      <c r="G32" s="114"/>
      <c r="H32" s="1604"/>
      <c r="I32" s="1604"/>
      <c r="J32" s="1604"/>
      <c r="K32" s="1604"/>
      <c r="L32" s="11"/>
      <c r="M32" s="94"/>
      <c r="N32" s="94"/>
      <c r="O32" s="94"/>
      <c r="P32" s="94"/>
      <c r="Q32" s="94"/>
      <c r="R32" s="94"/>
      <c r="S32" s="94"/>
      <c r="T32" s="94"/>
      <c r="U32" s="94"/>
      <c r="V32" s="94"/>
    </row>
    <row r="33" spans="1:22" ht="14.25" customHeight="1" thickBot="1" x14ac:dyDescent="0.25">
      <c r="A33" s="1008" t="s">
        <v>44</v>
      </c>
      <c r="B33" s="1009"/>
      <c r="C33" s="1009"/>
      <c r="D33" s="1113">
        <f>SUM(D29:D32)</f>
        <v>150.06918794185998</v>
      </c>
      <c r="E33" s="1012"/>
      <c r="F33" s="123" t="e">
        <f>SUM(F29:F32)</f>
        <v>#NUM!</v>
      </c>
      <c r="G33" s="114"/>
      <c r="H33" s="1604"/>
      <c r="I33" s="1604"/>
      <c r="J33" s="1604"/>
      <c r="K33" s="1604"/>
      <c r="L33" s="1"/>
      <c r="M33" s="94"/>
      <c r="N33" s="94"/>
      <c r="O33" s="94"/>
      <c r="P33" s="94"/>
      <c r="Q33" s="94"/>
      <c r="R33" s="94"/>
      <c r="S33" s="94"/>
      <c r="T33" s="94"/>
      <c r="U33" s="94"/>
      <c r="V33" s="94"/>
    </row>
    <row r="34" spans="1:22" ht="12.75" customHeight="1" thickBot="1" x14ac:dyDescent="0.25">
      <c r="A34" s="1008" t="s">
        <v>45</v>
      </c>
      <c r="B34" s="1009"/>
      <c r="C34" s="1009"/>
      <c r="D34" s="1113">
        <f>(D33+D28)</f>
        <v>385.5684044256754</v>
      </c>
      <c r="E34" s="1012"/>
      <c r="F34" s="123" t="e">
        <f>F28+F33</f>
        <v>#DIV/0!</v>
      </c>
      <c r="G34" s="114"/>
      <c r="H34" s="1003" t="s">
        <v>50</v>
      </c>
      <c r="L34" s="1"/>
      <c r="M34" s="94"/>
      <c r="N34" s="94"/>
      <c r="O34" s="94"/>
      <c r="P34" s="94"/>
      <c r="Q34" s="94"/>
      <c r="R34" s="94"/>
      <c r="S34" s="94"/>
      <c r="T34" s="94"/>
      <c r="U34" s="94"/>
      <c r="V34" s="94"/>
    </row>
    <row r="35" spans="1:22" ht="12.75" customHeight="1" x14ac:dyDescent="0.2">
      <c r="A35" s="1026" t="s">
        <v>46</v>
      </c>
      <c r="B35" s="1027"/>
      <c r="C35" s="1027" t="s">
        <v>339</v>
      </c>
      <c r="D35" s="1099" t="s">
        <v>125</v>
      </c>
      <c r="E35" s="1028"/>
      <c r="F35" s="134" t="s">
        <v>125</v>
      </c>
      <c r="G35" s="114"/>
      <c r="H35" s="1618" t="s">
        <v>380</v>
      </c>
      <c r="I35" s="1618"/>
      <c r="J35" s="1618"/>
      <c r="K35" s="1618"/>
      <c r="L35" s="1"/>
      <c r="M35" s="94"/>
      <c r="N35" s="94"/>
      <c r="O35" s="94"/>
      <c r="P35" s="94"/>
      <c r="Q35" s="94"/>
      <c r="R35" s="94"/>
      <c r="S35" s="94"/>
      <c r="T35" s="94"/>
      <c r="U35" s="94"/>
      <c r="V35" s="94"/>
    </row>
    <row r="36" spans="1:22" ht="12.75" customHeight="1" x14ac:dyDescent="0.2">
      <c r="A36" s="1122" t="s">
        <v>338</v>
      </c>
      <c r="B36" s="1123"/>
      <c r="C36" s="1123">
        <f>'Crop Yields, Prices &amp; Insur (X)'!E10</f>
        <v>110</v>
      </c>
      <c r="D36" s="1123">
        <f>'Crop Yields, Prices &amp; Insur (X)'!F10</f>
        <v>130</v>
      </c>
      <c r="E36" s="1029"/>
      <c r="F36" s="135">
        <f>'Crop Yields, Prices &amp; Insur (X)'!G10</f>
        <v>0</v>
      </c>
      <c r="G36" s="114"/>
      <c r="H36" s="1618"/>
      <c r="I36" s="1618"/>
      <c r="J36" s="1618"/>
      <c r="K36" s="1618"/>
      <c r="L36" s="1"/>
      <c r="M36" s="94"/>
      <c r="N36" s="94"/>
      <c r="O36" s="94"/>
      <c r="P36" s="94"/>
      <c r="Q36" s="94"/>
      <c r="R36" s="94"/>
      <c r="S36" s="94"/>
      <c r="T36" s="94"/>
      <c r="U36" s="94"/>
      <c r="V36" s="94"/>
    </row>
    <row r="37" spans="1:22" ht="14.25" customHeight="1" thickBot="1" x14ac:dyDescent="0.25">
      <c r="A37" s="1132" t="s">
        <v>402</v>
      </c>
      <c r="B37" s="1142"/>
      <c r="C37" s="456"/>
      <c r="D37" s="1143">
        <f>'Crop Yields, Prices &amp; Insur (X)'!H10</f>
        <v>3.87</v>
      </c>
      <c r="E37" s="1032"/>
      <c r="F37" s="136">
        <f>'Crop Yields, Prices &amp; Insur (X)'!I10</f>
        <v>0</v>
      </c>
      <c r="G37" s="114"/>
      <c r="H37" s="1618"/>
      <c r="I37" s="1618"/>
      <c r="J37" s="1618"/>
      <c r="K37" s="1618"/>
      <c r="L37" s="1"/>
      <c r="M37" s="94"/>
      <c r="N37" s="94"/>
      <c r="O37" s="94"/>
      <c r="P37" s="94"/>
      <c r="Q37" s="94"/>
      <c r="R37" s="94"/>
      <c r="S37" s="94"/>
      <c r="T37" s="94"/>
      <c r="U37" s="94"/>
      <c r="V37" s="94"/>
    </row>
    <row r="38" spans="1:22" ht="12.75" customHeight="1" thickBot="1" x14ac:dyDescent="0.25">
      <c r="A38" s="1008" t="s">
        <v>42</v>
      </c>
      <c r="B38" s="1035"/>
      <c r="C38" s="1035">
        <f>C36*D37</f>
        <v>425.7</v>
      </c>
      <c r="D38" s="1036">
        <f>(D36*D$37)</f>
        <v>503.1</v>
      </c>
      <c r="E38" s="1037"/>
      <c r="F38" s="1561">
        <f>(F36*F$37)</f>
        <v>0</v>
      </c>
      <c r="G38" s="114"/>
      <c r="H38" s="1024" t="s">
        <v>56</v>
      </c>
      <c r="I38" s="1090"/>
      <c r="J38" s="1090"/>
      <c r="K38" s="1090"/>
      <c r="L38" s="1"/>
      <c r="M38" s="94"/>
      <c r="N38" s="94"/>
      <c r="O38" s="94"/>
      <c r="P38" s="94"/>
      <c r="Q38" s="94"/>
      <c r="R38" s="94"/>
      <c r="S38" s="94"/>
      <c r="T38" s="94"/>
      <c r="U38" s="94"/>
      <c r="V38" s="94"/>
    </row>
    <row r="39" spans="1:22" ht="12" customHeight="1" thickBot="1" x14ac:dyDescent="0.25">
      <c r="A39" s="1008" t="s">
        <v>48</v>
      </c>
      <c r="B39" s="1035"/>
      <c r="C39" s="1035">
        <f>C38-D34</f>
        <v>40.131595574324592</v>
      </c>
      <c r="D39" s="1036">
        <f>(D38-D34)</f>
        <v>117.53159557432463</v>
      </c>
      <c r="E39" s="1038"/>
      <c r="F39" s="120" t="e">
        <f>F38-F34</f>
        <v>#DIV/0!</v>
      </c>
      <c r="G39" s="114"/>
      <c r="H39" s="1603" t="s">
        <v>124</v>
      </c>
      <c r="I39" s="1609"/>
      <c r="J39" s="1609"/>
      <c r="K39" s="1609"/>
      <c r="L39" s="1"/>
      <c r="M39" s="94"/>
      <c r="N39" s="94"/>
      <c r="O39" s="94"/>
      <c r="P39" s="94"/>
      <c r="Q39" s="94"/>
      <c r="R39" s="94"/>
      <c r="S39" s="94"/>
      <c r="T39" s="94"/>
      <c r="U39" s="94"/>
      <c r="V39" s="94"/>
    </row>
    <row r="40" spans="1:22" ht="12.75" customHeight="1" x14ac:dyDescent="0.2">
      <c r="A40" s="1040" t="s">
        <v>300</v>
      </c>
      <c r="B40" s="1123"/>
      <c r="C40" s="1102" t="s">
        <v>192</v>
      </c>
      <c r="D40" s="1620"/>
      <c r="E40" s="1621"/>
      <c r="F40" s="137" t="s">
        <v>192</v>
      </c>
      <c r="G40" s="114"/>
      <c r="L40" s="1"/>
      <c r="M40" s="94"/>
      <c r="N40" s="94"/>
      <c r="O40" s="94"/>
      <c r="P40" s="94"/>
      <c r="Q40" s="94"/>
      <c r="R40" s="94"/>
      <c r="S40" s="94"/>
      <c r="T40" s="94"/>
      <c r="U40" s="94"/>
      <c r="V40" s="94"/>
    </row>
    <row r="41" spans="1:22" ht="12.75" customHeight="1" x14ac:dyDescent="0.2">
      <c r="A41" s="1074"/>
      <c r="B41" s="1137"/>
      <c r="C41" s="1117">
        <f>'Specialized Equipment (VII)'!J13</f>
        <v>0</v>
      </c>
      <c r="D41" s="1627">
        <f>'Specialized Equipment (VII)'!C13</f>
        <v>0</v>
      </c>
      <c r="E41" s="1628"/>
      <c r="F41" s="138">
        <f>'Specialized Equipment (VII)'!K13</f>
        <v>0</v>
      </c>
      <c r="G41" s="115"/>
      <c r="H41" s="1024" t="s">
        <v>57</v>
      </c>
      <c r="L41" s="1"/>
      <c r="M41" s="94"/>
      <c r="N41" s="94"/>
      <c r="O41" s="94"/>
      <c r="P41" s="94"/>
      <c r="Q41" s="94"/>
      <c r="R41" s="94"/>
      <c r="S41" s="94"/>
      <c r="T41" s="94"/>
      <c r="U41" s="94"/>
      <c r="V41" s="94"/>
    </row>
    <row r="42" spans="1:22" ht="12.75" customHeight="1" x14ac:dyDescent="0.2">
      <c r="A42" s="1050"/>
      <c r="B42" s="456"/>
      <c r="C42" s="1117">
        <f>'Specialized Equipment (VII)'!J14</f>
        <v>0</v>
      </c>
      <c r="D42" s="1629">
        <f>'Specialized Equipment (VII)'!C14</f>
        <v>0</v>
      </c>
      <c r="E42" s="1630"/>
      <c r="F42" s="111">
        <f>'Specialized Equipment (VII)'!K14</f>
        <v>0</v>
      </c>
      <c r="G42" s="115"/>
      <c r="H42" s="1600" t="s">
        <v>357</v>
      </c>
      <c r="I42" s="1600"/>
      <c r="J42" s="1600"/>
      <c r="K42" s="1600"/>
      <c r="L42" s="1"/>
      <c r="M42" s="94"/>
      <c r="N42" s="94"/>
      <c r="O42" s="94"/>
      <c r="P42" s="94"/>
      <c r="Q42" s="94"/>
      <c r="R42" s="94"/>
      <c r="S42" s="94"/>
      <c r="T42" s="94"/>
      <c r="U42" s="94"/>
      <c r="V42" s="94"/>
    </row>
    <row r="43" spans="1:22" ht="12.75" customHeight="1" thickBot="1" x14ac:dyDescent="0.25">
      <c r="A43" s="1145" t="s">
        <v>198</v>
      </c>
      <c r="B43" s="1146"/>
      <c r="C43" s="1118">
        <f>SUM(C41:C42)</f>
        <v>0</v>
      </c>
      <c r="D43" s="1606" t="s">
        <v>198</v>
      </c>
      <c r="E43" s="1607"/>
      <c r="F43" s="121">
        <f>SUM(F41:F42)</f>
        <v>0</v>
      </c>
      <c r="G43" s="115"/>
      <c r="H43" s="1600"/>
      <c r="I43" s="1600"/>
      <c r="J43" s="1600"/>
      <c r="K43" s="1600"/>
      <c r="L43" s="1"/>
      <c r="M43" s="94"/>
      <c r="N43" s="94"/>
      <c r="O43" s="94"/>
      <c r="P43" s="94"/>
      <c r="Q43" s="94"/>
      <c r="R43" s="94"/>
      <c r="S43" s="94"/>
      <c r="T43" s="94"/>
      <c r="U43" s="94"/>
      <c r="V43" s="94"/>
    </row>
    <row r="44" spans="1:22" ht="12.75" customHeight="1" thickTop="1" x14ac:dyDescent="0.2">
      <c r="A44" s="1074" t="s">
        <v>449</v>
      </c>
      <c r="B44" s="1123"/>
      <c r="C44" s="1123"/>
      <c r="D44" s="1111"/>
      <c r="E44" s="1149"/>
      <c r="F44" s="98"/>
      <c r="G44" s="114"/>
      <c r="H44" s="1600"/>
      <c r="I44" s="1600"/>
      <c r="J44" s="1600"/>
      <c r="K44" s="1600"/>
      <c r="L44" s="1"/>
      <c r="M44" s="94"/>
      <c r="N44" s="94"/>
      <c r="O44" s="94"/>
      <c r="P44" s="94"/>
      <c r="Q44" s="94"/>
      <c r="R44" s="94"/>
      <c r="S44" s="94"/>
      <c r="T44" s="94"/>
      <c r="U44" s="94"/>
      <c r="V44" s="94"/>
    </row>
    <row r="45" spans="1:22" ht="12.75" customHeight="1" x14ac:dyDescent="0.2">
      <c r="A45" s="1147" t="s">
        <v>420</v>
      </c>
      <c r="B45" s="1053"/>
      <c r="C45" s="1053" t="s">
        <v>422</v>
      </c>
      <c r="D45" s="1054">
        <f>D34/D36</f>
        <v>2.9659108032744261</v>
      </c>
      <c r="E45" s="1055"/>
      <c r="F45" s="139" t="e">
        <f>F34/F36</f>
        <v>#DIV/0!</v>
      </c>
      <c r="G45" s="114"/>
      <c r="H45" s="1600"/>
      <c r="I45" s="1600"/>
      <c r="J45" s="1600"/>
      <c r="K45" s="1600"/>
      <c r="L45" s="1"/>
      <c r="M45" s="94"/>
      <c r="N45" s="94"/>
      <c r="O45" s="94"/>
      <c r="P45" s="94"/>
      <c r="Q45" s="94"/>
      <c r="R45" s="94"/>
      <c r="S45" s="94"/>
      <c r="T45" s="94"/>
      <c r="U45" s="94"/>
      <c r="V45" s="94"/>
    </row>
    <row r="46" spans="1:22" ht="12.75" customHeight="1" thickBot="1" x14ac:dyDescent="0.25">
      <c r="A46" s="1056" t="s">
        <v>421</v>
      </c>
      <c r="B46" s="1057"/>
      <c r="C46" s="1058" t="s">
        <v>292</v>
      </c>
      <c r="D46" s="1059">
        <f>D34/D37</f>
        <v>99.630078662965218</v>
      </c>
      <c r="E46" s="1060"/>
      <c r="F46" s="140" t="e">
        <f>F34/F37</f>
        <v>#DIV/0!</v>
      </c>
      <c r="G46" s="114"/>
      <c r="H46" s="1600"/>
      <c r="I46" s="1600"/>
      <c r="J46" s="1600"/>
      <c r="K46" s="1600"/>
      <c r="L46" s="1"/>
      <c r="M46" s="94"/>
      <c r="N46" s="94"/>
      <c r="O46" s="94"/>
      <c r="P46" s="94"/>
      <c r="Q46" s="94"/>
      <c r="R46" s="94"/>
      <c r="S46" s="94"/>
      <c r="T46" s="94"/>
      <c r="U46" s="94"/>
      <c r="V46" s="94"/>
    </row>
    <row r="47" spans="1:22" ht="12.6" customHeight="1" thickTop="1" x14ac:dyDescent="0.2">
      <c r="A47" s="395"/>
      <c r="B47" s="1061"/>
      <c r="C47" s="395"/>
      <c r="D47" s="395"/>
      <c r="E47" s="395"/>
      <c r="F47" s="395"/>
      <c r="G47" s="114"/>
      <c r="H47" s="1600"/>
      <c r="I47" s="1600"/>
      <c r="J47" s="1600"/>
      <c r="K47" s="1600"/>
      <c r="L47" s="1"/>
      <c r="M47" s="94"/>
      <c r="N47" s="94"/>
      <c r="O47" s="94"/>
      <c r="P47" s="94"/>
      <c r="Q47" s="94"/>
      <c r="R47" s="94"/>
      <c r="S47" s="94"/>
      <c r="T47" s="94"/>
      <c r="U47" s="94"/>
      <c r="V47" s="94"/>
    </row>
    <row r="48" spans="1:22" ht="12.6" customHeight="1" x14ac:dyDescent="0.2">
      <c r="A48" s="395"/>
      <c r="B48" s="395"/>
      <c r="C48" s="395"/>
      <c r="D48" s="395"/>
      <c r="E48" s="395"/>
      <c r="F48" s="395"/>
      <c r="G48" s="114"/>
      <c r="L48" s="1"/>
      <c r="M48" s="94"/>
      <c r="N48" s="94"/>
      <c r="O48" s="94"/>
      <c r="P48" s="94"/>
      <c r="Q48" s="94"/>
      <c r="R48" s="94"/>
      <c r="S48" s="94"/>
      <c r="T48" s="94"/>
      <c r="U48" s="94"/>
      <c r="V48" s="94"/>
    </row>
    <row r="49" spans="1:22" ht="12.6" customHeight="1" x14ac:dyDescent="0.2">
      <c r="A49" s="1024" t="s">
        <v>58</v>
      </c>
      <c r="B49" s="395"/>
      <c r="C49" s="395"/>
      <c r="D49" s="395"/>
      <c r="E49" s="395"/>
      <c r="F49" s="395"/>
      <c r="G49" s="114"/>
      <c r="H49" s="1605" t="s">
        <v>121</v>
      </c>
      <c r="I49" s="1605"/>
      <c r="J49" s="1605"/>
      <c r="K49" s="1605"/>
      <c r="L49" s="1"/>
      <c r="M49" s="94"/>
      <c r="N49" s="94"/>
      <c r="O49" s="94"/>
      <c r="P49" s="94"/>
      <c r="Q49" s="94"/>
      <c r="R49" s="94"/>
      <c r="S49" s="94"/>
      <c r="T49" s="94"/>
      <c r="U49" s="94"/>
      <c r="V49" s="94"/>
    </row>
    <row r="50" spans="1:22" ht="12" customHeight="1" x14ac:dyDescent="0.2">
      <c r="A50" s="1622" t="s">
        <v>19</v>
      </c>
      <c r="B50" s="1622"/>
      <c r="C50" s="1622"/>
      <c r="D50" s="1622"/>
      <c r="E50" s="1622"/>
      <c r="F50" s="1622"/>
      <c r="G50" s="114"/>
      <c r="H50" s="1605"/>
      <c r="I50" s="1605"/>
      <c r="J50" s="1605"/>
      <c r="K50" s="1605"/>
      <c r="L50" s="1"/>
      <c r="M50" s="94"/>
      <c r="N50" s="94"/>
      <c r="O50" s="94"/>
      <c r="P50" s="94"/>
      <c r="Q50" s="94"/>
      <c r="R50" s="94"/>
      <c r="S50" s="94"/>
      <c r="T50" s="94"/>
      <c r="U50" s="94"/>
      <c r="V50" s="94"/>
    </row>
    <row r="51" spans="1:22" ht="12" customHeight="1" x14ac:dyDescent="0.2">
      <c r="A51" s="1622"/>
      <c r="B51" s="1622"/>
      <c r="C51" s="1622"/>
      <c r="D51" s="1622"/>
      <c r="E51" s="1622"/>
      <c r="F51" s="1622"/>
      <c r="G51" s="114"/>
      <c r="H51" s="1638" t="s">
        <v>595</v>
      </c>
      <c r="I51" s="1638"/>
      <c r="J51" s="1638"/>
      <c r="K51" s="1638"/>
      <c r="L51" s="1638"/>
      <c r="M51" s="94"/>
      <c r="N51" s="94"/>
      <c r="O51" s="94"/>
      <c r="P51" s="94"/>
      <c r="Q51" s="94"/>
      <c r="R51" s="94"/>
      <c r="S51" s="94"/>
      <c r="T51" s="94"/>
      <c r="U51" s="94"/>
      <c r="V51" s="94"/>
    </row>
    <row r="52" spans="1:22" ht="12" customHeight="1" x14ac:dyDescent="0.2">
      <c r="G52" s="4"/>
      <c r="H52" s="1638"/>
      <c r="I52" s="1638"/>
      <c r="J52" s="1638"/>
      <c r="K52" s="1638"/>
      <c r="L52" s="1638"/>
      <c r="M52" s="94"/>
      <c r="N52" s="94"/>
      <c r="O52" s="94"/>
      <c r="P52" s="94"/>
      <c r="Q52" s="94"/>
      <c r="R52" s="94"/>
      <c r="S52" s="94"/>
      <c r="T52" s="94"/>
      <c r="U52" s="94"/>
      <c r="V52" s="94"/>
    </row>
    <row r="53" spans="1:22" ht="12" customHeight="1" x14ac:dyDescent="0.2">
      <c r="A53" s="94"/>
      <c r="B53" s="94"/>
      <c r="C53" s="94"/>
      <c r="D53" s="94"/>
      <c r="E53" s="94"/>
      <c r="F53" s="94"/>
      <c r="G53" s="1466"/>
      <c r="H53" s="1466"/>
      <c r="I53" s="1466"/>
      <c r="J53" s="1466"/>
      <c r="K53" s="1466"/>
      <c r="L53" s="1"/>
      <c r="M53" s="94"/>
      <c r="N53" s="94"/>
      <c r="O53" s="94"/>
      <c r="P53" s="94"/>
      <c r="Q53" s="94"/>
      <c r="R53" s="94"/>
      <c r="S53" s="94"/>
      <c r="T53" s="94"/>
      <c r="U53" s="94"/>
      <c r="V53" s="94"/>
    </row>
    <row r="54" spans="1:22" ht="12" customHeight="1" x14ac:dyDescent="0.2">
      <c r="A54" s="94"/>
      <c r="B54" s="94"/>
      <c r="C54" s="94"/>
      <c r="D54" s="94"/>
      <c r="E54" s="94"/>
      <c r="F54" s="94"/>
      <c r="G54" s="1466"/>
      <c r="H54" s="1466"/>
      <c r="I54" s="1466"/>
      <c r="J54" s="1466"/>
      <c r="K54" s="1466"/>
      <c r="L54" s="1"/>
      <c r="M54" s="94"/>
      <c r="N54" s="94"/>
      <c r="O54" s="94"/>
      <c r="P54" s="94"/>
      <c r="Q54" s="94"/>
      <c r="R54" s="94"/>
      <c r="S54" s="94"/>
      <c r="T54" s="94"/>
      <c r="U54" s="94"/>
      <c r="V54" s="94"/>
    </row>
    <row r="55" spans="1:22" ht="12" customHeight="1" x14ac:dyDescent="0.2">
      <c r="A55" s="94"/>
      <c r="B55" s="94"/>
      <c r="C55" s="94"/>
      <c r="D55" s="94"/>
      <c r="E55" s="94"/>
      <c r="F55" s="94"/>
      <c r="G55" s="94"/>
      <c r="H55" s="94"/>
      <c r="I55" s="94"/>
      <c r="J55" s="94"/>
      <c r="K55" s="94"/>
      <c r="L55" s="94"/>
      <c r="M55" s="94"/>
      <c r="N55" s="94"/>
      <c r="O55" s="94"/>
      <c r="P55" s="94"/>
      <c r="Q55" s="94"/>
      <c r="R55" s="94"/>
      <c r="S55" s="94"/>
      <c r="T55" s="94"/>
      <c r="U55" s="94"/>
      <c r="V55" s="94"/>
    </row>
    <row r="56" spans="1:22" ht="12" customHeight="1" x14ac:dyDescent="0.2">
      <c r="A56" s="94"/>
      <c r="B56" s="94"/>
      <c r="C56" s="94"/>
      <c r="D56" s="94"/>
      <c r="E56" s="94"/>
      <c r="F56" s="94"/>
      <c r="G56" s="94"/>
      <c r="H56" s="94"/>
      <c r="I56" s="94"/>
      <c r="J56" s="94"/>
      <c r="K56" s="94"/>
      <c r="L56" s="94"/>
      <c r="M56" s="94"/>
      <c r="N56" s="94"/>
      <c r="O56" s="94"/>
      <c r="P56" s="94"/>
      <c r="Q56" s="94"/>
      <c r="R56" s="94"/>
      <c r="S56" s="94"/>
      <c r="T56" s="94"/>
      <c r="U56" s="94"/>
      <c r="V56" s="94"/>
    </row>
    <row r="57" spans="1:22" ht="12" customHeight="1" x14ac:dyDescent="0.2">
      <c r="A57" s="94"/>
      <c r="B57" s="94"/>
      <c r="C57" s="94"/>
      <c r="D57" s="94"/>
      <c r="E57" s="94"/>
      <c r="F57" s="94"/>
      <c r="G57" s="94"/>
      <c r="H57" s="94"/>
      <c r="I57" s="94"/>
      <c r="J57" s="94"/>
      <c r="K57" s="94"/>
      <c r="L57" s="94"/>
      <c r="M57" s="94"/>
      <c r="N57" s="94"/>
      <c r="O57" s="94"/>
      <c r="P57" s="94"/>
      <c r="Q57" s="94"/>
      <c r="R57" s="94"/>
      <c r="S57" s="94"/>
      <c r="T57" s="94"/>
      <c r="U57" s="94"/>
      <c r="V57" s="94"/>
    </row>
  </sheetData>
  <sheetProtection password="EE8D" sheet="1" objects="1" scenarios="1"/>
  <mergeCells count="16">
    <mergeCell ref="A50:F51"/>
    <mergeCell ref="H39:K39"/>
    <mergeCell ref="D40:E40"/>
    <mergeCell ref="D41:E41"/>
    <mergeCell ref="D42:E42"/>
    <mergeCell ref="D43:E43"/>
    <mergeCell ref="H19:K22"/>
    <mergeCell ref="H7:K11"/>
    <mergeCell ref="H49:K50"/>
    <mergeCell ref="H42:K47"/>
    <mergeCell ref="H51:L52"/>
    <mergeCell ref="H25:K25"/>
    <mergeCell ref="H35:K37"/>
    <mergeCell ref="H28:K33"/>
    <mergeCell ref="H27:K27"/>
    <mergeCell ref="H26:K26"/>
  </mergeCells>
  <phoneticPr fontId="10" type="noConversion"/>
  <pageMargins left="0.54861111111111116" right="0.25" top="0.5" bottom="0.5" header="0.5" footer="0.5"/>
  <pageSetup fitToWidth="0" fitToHeight="0" orientation="portrait" r:id="rId1"/>
  <headerFooter alignWithMargins="0">
    <oddFooter>&amp;CPage 6</oddFooter>
  </headerFooter>
  <ignoredErrors>
    <ignoredError sqref="F20:F46"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showRowColHeaders="0" showRuler="0" view="pageLayout" zoomScale="160" zoomScaleNormal="100" zoomScalePageLayoutView="160" workbookViewId="0">
      <selection activeCell="D2" sqref="D2"/>
    </sheetView>
  </sheetViews>
  <sheetFormatPr defaultRowHeight="12.75" x14ac:dyDescent="0.2"/>
  <cols>
    <col min="1" max="1" width="9.7109375" customWidth="1"/>
  </cols>
  <sheetData>
    <row r="1" spans="1:10" ht="12.75" customHeight="1" x14ac:dyDescent="0.2">
      <c r="A1" s="283" t="s">
        <v>459</v>
      </c>
      <c r="B1" s="284"/>
      <c r="C1" s="284"/>
      <c r="D1" s="285"/>
      <c r="E1" s="64"/>
      <c r="F1" s="64"/>
      <c r="G1" s="92"/>
      <c r="H1" s="64"/>
      <c r="I1" s="64"/>
      <c r="J1" s="64"/>
    </row>
    <row r="2" spans="1:10" x14ac:dyDescent="0.2">
      <c r="A2" s="286" t="s">
        <v>495</v>
      </c>
      <c r="B2" s="287"/>
      <c r="C2" s="64"/>
      <c r="D2" s="64"/>
      <c r="E2" s="64"/>
      <c r="F2" s="64"/>
      <c r="G2" s="64"/>
      <c r="H2" s="64"/>
      <c r="I2" s="64"/>
      <c r="J2" s="64"/>
    </row>
    <row r="3" spans="1:10" x14ac:dyDescent="0.2">
      <c r="A3" s="63" t="s">
        <v>496</v>
      </c>
      <c r="B3" s="288"/>
      <c r="C3" s="288"/>
      <c r="D3" s="289"/>
      <c r="E3" s="64"/>
      <c r="F3" s="64"/>
      <c r="G3" s="64"/>
      <c r="H3" s="64"/>
      <c r="I3" s="64"/>
      <c r="J3" s="64"/>
    </row>
    <row r="4" spans="1:10" x14ac:dyDescent="0.2">
      <c r="A4" s="64" t="s">
        <v>468</v>
      </c>
      <c r="B4" s="64"/>
      <c r="C4" s="64"/>
      <c r="D4" s="64"/>
      <c r="E4" s="64"/>
      <c r="F4" s="64"/>
      <c r="G4" s="64"/>
      <c r="H4" s="64"/>
      <c r="I4" s="64"/>
      <c r="J4" s="64"/>
    </row>
    <row r="5" spans="1:10" x14ac:dyDescent="0.2">
      <c r="A5" s="64" t="s">
        <v>492</v>
      </c>
      <c r="B5" s="64"/>
      <c r="C5" s="64"/>
      <c r="D5" s="64"/>
      <c r="E5" s="64"/>
      <c r="F5" s="64"/>
      <c r="G5" s="64"/>
      <c r="H5" s="64"/>
      <c r="I5" s="64"/>
      <c r="J5" s="64"/>
    </row>
    <row r="6" spans="1:10" x14ac:dyDescent="0.2">
      <c r="A6" s="64" t="s">
        <v>460</v>
      </c>
      <c r="B6" s="64"/>
      <c r="C6" s="64"/>
      <c r="D6" s="64"/>
      <c r="E6" s="64"/>
      <c r="F6" s="64"/>
      <c r="G6" s="64"/>
      <c r="H6" s="64"/>
      <c r="I6" s="64"/>
      <c r="J6" s="64"/>
    </row>
    <row r="7" spans="1:10" x14ac:dyDescent="0.2">
      <c r="C7" s="64"/>
      <c r="D7" s="64"/>
      <c r="E7" s="64"/>
      <c r="F7" s="64"/>
      <c r="G7" s="64"/>
      <c r="H7" s="64"/>
      <c r="I7" s="64"/>
      <c r="J7" s="64"/>
    </row>
    <row r="8" spans="1:10" x14ac:dyDescent="0.2">
      <c r="A8" s="74" t="s">
        <v>453</v>
      </c>
      <c r="B8" s="74"/>
      <c r="C8" s="64"/>
      <c r="D8" s="64"/>
      <c r="E8" s="64"/>
      <c r="F8" s="64"/>
      <c r="G8" s="64"/>
      <c r="H8" s="64"/>
      <c r="I8" s="64"/>
      <c r="J8" s="64"/>
    </row>
    <row r="9" spans="1:10" x14ac:dyDescent="0.2">
      <c r="A9" s="64" t="s">
        <v>451</v>
      </c>
      <c r="B9" s="64" t="s">
        <v>469</v>
      </c>
      <c r="C9" s="64"/>
      <c r="D9" s="64"/>
      <c r="E9" s="64"/>
      <c r="F9" s="64"/>
      <c r="G9" s="64"/>
      <c r="H9" s="64"/>
      <c r="I9" s="64"/>
      <c r="J9" s="64"/>
    </row>
    <row r="10" spans="1:10" x14ac:dyDescent="0.2">
      <c r="A10" s="64"/>
      <c r="B10" s="64" t="s">
        <v>525</v>
      </c>
      <c r="C10" s="64"/>
      <c r="D10" s="64"/>
      <c r="E10" s="64"/>
      <c r="F10" s="64"/>
      <c r="G10" s="64"/>
      <c r="H10" s="64"/>
      <c r="I10" s="64"/>
      <c r="J10" s="64"/>
    </row>
    <row r="11" spans="1:10" x14ac:dyDescent="0.2">
      <c r="A11" s="74" t="s">
        <v>452</v>
      </c>
      <c r="B11" s="64"/>
      <c r="C11" s="64"/>
      <c r="D11" s="64"/>
      <c r="E11" s="64"/>
      <c r="F11" s="64"/>
      <c r="G11" s="64"/>
      <c r="H11" s="64"/>
      <c r="I11" s="64"/>
      <c r="J11" s="64"/>
    </row>
    <row r="12" spans="1:10" x14ac:dyDescent="0.2">
      <c r="A12" s="64"/>
      <c r="B12" s="64" t="s">
        <v>527</v>
      </c>
      <c r="C12" s="64"/>
      <c r="D12" s="64"/>
      <c r="E12" s="64"/>
      <c r="F12" s="64"/>
      <c r="G12" s="64"/>
      <c r="H12" s="64"/>
      <c r="I12" s="64"/>
      <c r="J12" s="64"/>
    </row>
    <row r="13" spans="1:10" x14ac:dyDescent="0.2">
      <c r="A13" s="64"/>
      <c r="B13" s="64" t="s">
        <v>470</v>
      </c>
      <c r="C13" s="64"/>
      <c r="D13" s="64"/>
      <c r="E13" s="64"/>
      <c r="F13" s="64"/>
      <c r="G13" s="64"/>
      <c r="H13" s="64"/>
      <c r="I13" s="64"/>
      <c r="J13" s="64"/>
    </row>
    <row r="14" spans="1:10" x14ac:dyDescent="0.2">
      <c r="A14" s="64"/>
      <c r="B14" s="64" t="s">
        <v>471</v>
      </c>
      <c r="C14" s="64"/>
      <c r="D14" s="64"/>
      <c r="E14" s="64"/>
      <c r="F14" s="64"/>
      <c r="G14" s="64"/>
      <c r="H14" s="64"/>
      <c r="I14" s="64"/>
      <c r="J14" s="64"/>
    </row>
    <row r="15" spans="1:10" x14ac:dyDescent="0.2">
      <c r="A15" s="74" t="s">
        <v>454</v>
      </c>
      <c r="B15" s="64"/>
      <c r="C15" s="64"/>
      <c r="D15" s="64"/>
      <c r="E15" s="64"/>
      <c r="F15" s="64"/>
      <c r="G15" s="64"/>
      <c r="H15" s="64"/>
      <c r="I15" s="64"/>
      <c r="J15" s="64"/>
    </row>
    <row r="16" spans="1:10" x14ac:dyDescent="0.2">
      <c r="A16" s="64"/>
      <c r="B16" s="64" t="s">
        <v>472</v>
      </c>
      <c r="C16" s="64"/>
      <c r="D16" s="64"/>
      <c r="E16" s="64"/>
      <c r="F16" s="64"/>
      <c r="G16" s="64"/>
      <c r="H16" s="64"/>
      <c r="I16" s="64"/>
      <c r="J16" s="64"/>
    </row>
    <row r="17" spans="1:10" x14ac:dyDescent="0.2">
      <c r="A17" s="64"/>
      <c r="B17" s="64" t="s">
        <v>536</v>
      </c>
      <c r="C17" s="64"/>
      <c r="D17" s="64"/>
      <c r="E17" s="64"/>
      <c r="F17" s="64"/>
      <c r="G17" s="64"/>
      <c r="H17" s="64"/>
      <c r="I17" s="64"/>
      <c r="J17" s="64"/>
    </row>
    <row r="18" spans="1:10" x14ac:dyDescent="0.2">
      <c r="A18" s="64"/>
      <c r="B18" s="64" t="s">
        <v>473</v>
      </c>
      <c r="C18" s="64"/>
      <c r="D18" s="64"/>
      <c r="E18" s="64"/>
      <c r="F18" s="64"/>
      <c r="G18" s="64"/>
      <c r="H18" s="64"/>
      <c r="I18" s="64"/>
      <c r="J18" s="64"/>
    </row>
    <row r="19" spans="1:10" x14ac:dyDescent="0.2">
      <c r="A19" s="64"/>
      <c r="B19" s="64" t="s">
        <v>535</v>
      </c>
      <c r="C19" s="64"/>
      <c r="D19" s="64"/>
      <c r="E19" s="64"/>
      <c r="F19" s="64"/>
      <c r="G19" s="64"/>
      <c r="H19" s="64"/>
      <c r="I19" s="64"/>
      <c r="J19" s="64"/>
    </row>
    <row r="20" spans="1:10" x14ac:dyDescent="0.2">
      <c r="A20" s="74" t="s">
        <v>532</v>
      </c>
      <c r="B20" s="64"/>
      <c r="C20" s="64"/>
      <c r="D20" s="64"/>
      <c r="E20" s="64"/>
      <c r="F20" s="64"/>
      <c r="G20" s="64"/>
      <c r="H20" s="64"/>
      <c r="I20" s="64"/>
      <c r="J20" s="64"/>
    </row>
    <row r="21" spans="1:10" x14ac:dyDescent="0.2">
      <c r="A21" s="64"/>
      <c r="B21" s="64" t="s">
        <v>474</v>
      </c>
      <c r="C21" s="64"/>
      <c r="D21" s="64"/>
      <c r="E21" s="64"/>
      <c r="F21" s="64"/>
      <c r="G21" s="64"/>
      <c r="H21" s="64"/>
      <c r="I21" s="64"/>
      <c r="J21" s="64"/>
    </row>
    <row r="22" spans="1:10" x14ac:dyDescent="0.2">
      <c r="A22" s="64"/>
      <c r="B22" s="64" t="s">
        <v>533</v>
      </c>
      <c r="C22" s="64"/>
      <c r="D22" s="64"/>
      <c r="E22" s="64"/>
      <c r="F22" s="64"/>
      <c r="G22" s="64"/>
      <c r="H22" s="64"/>
      <c r="I22" s="64"/>
      <c r="J22" s="64"/>
    </row>
    <row r="23" spans="1:10" x14ac:dyDescent="0.2">
      <c r="A23" s="64"/>
      <c r="B23" s="64" t="s">
        <v>475</v>
      </c>
      <c r="C23" s="64"/>
      <c r="D23" s="64"/>
      <c r="E23" s="64"/>
      <c r="F23" s="64"/>
      <c r="G23" s="64"/>
      <c r="H23" s="64"/>
      <c r="I23" s="64"/>
      <c r="J23" s="64"/>
    </row>
    <row r="24" spans="1:10" x14ac:dyDescent="0.2">
      <c r="A24" s="64"/>
      <c r="B24" s="64" t="s">
        <v>534</v>
      </c>
      <c r="C24" s="64"/>
      <c r="D24" s="64"/>
      <c r="E24" s="64"/>
      <c r="F24" s="64"/>
      <c r="G24" s="64"/>
      <c r="H24" s="64"/>
      <c r="I24" s="64"/>
      <c r="J24" s="64"/>
    </row>
    <row r="25" spans="1:10" x14ac:dyDescent="0.2">
      <c r="A25" s="74" t="s">
        <v>531</v>
      </c>
      <c r="B25" s="64"/>
      <c r="D25" s="64"/>
      <c r="E25" s="64"/>
      <c r="F25" s="64"/>
      <c r="G25" s="64"/>
      <c r="H25" s="64"/>
      <c r="I25" s="64"/>
      <c r="J25" s="64"/>
    </row>
    <row r="26" spans="1:10" x14ac:dyDescent="0.2">
      <c r="B26" s="75" t="s">
        <v>537</v>
      </c>
      <c r="D26" s="64"/>
      <c r="E26" s="64"/>
      <c r="F26" s="64"/>
      <c r="G26" s="64"/>
      <c r="H26" s="64"/>
      <c r="I26" s="64"/>
      <c r="J26" s="64"/>
    </row>
    <row r="27" spans="1:10" x14ac:dyDescent="0.2">
      <c r="B27" s="75" t="s">
        <v>580</v>
      </c>
      <c r="C27" s="64"/>
      <c r="D27" s="64"/>
      <c r="E27" s="64"/>
      <c r="F27" s="64"/>
      <c r="G27" s="64"/>
      <c r="H27" s="64"/>
      <c r="I27" s="64"/>
      <c r="J27" s="64"/>
    </row>
    <row r="28" spans="1:10" x14ac:dyDescent="0.2">
      <c r="A28" s="64"/>
      <c r="B28" s="64" t="s">
        <v>505</v>
      </c>
      <c r="C28" s="64"/>
      <c r="D28" s="64"/>
      <c r="E28" s="64"/>
      <c r="F28" s="64"/>
      <c r="G28" s="64"/>
      <c r="H28" s="64"/>
      <c r="I28" s="64"/>
      <c r="J28" s="64"/>
    </row>
    <row r="29" spans="1:10" x14ac:dyDescent="0.2">
      <c r="B29" s="64" t="s">
        <v>504</v>
      </c>
      <c r="C29" s="64"/>
      <c r="D29" s="64"/>
      <c r="E29" s="64"/>
      <c r="F29" s="64"/>
      <c r="H29" s="64"/>
      <c r="I29" s="64"/>
      <c r="J29" s="64"/>
    </row>
    <row r="30" spans="1:10" x14ac:dyDescent="0.2">
      <c r="A30" s="64"/>
      <c r="B30" s="75" t="s">
        <v>538</v>
      </c>
      <c r="C30" s="64"/>
      <c r="D30" s="64"/>
      <c r="E30" s="64"/>
      <c r="F30" s="64"/>
      <c r="G30" s="64"/>
      <c r="H30" s="64"/>
      <c r="I30" s="64"/>
      <c r="J30" s="64"/>
    </row>
    <row r="31" spans="1:10" x14ac:dyDescent="0.2">
      <c r="B31" s="75" t="s">
        <v>539</v>
      </c>
      <c r="C31" s="64"/>
      <c r="D31" s="64"/>
      <c r="E31" s="64"/>
      <c r="F31" s="64"/>
      <c r="G31" s="64"/>
      <c r="H31" s="64"/>
      <c r="I31" s="64"/>
      <c r="J31" s="64"/>
    </row>
    <row r="32" spans="1:10" x14ac:dyDescent="0.2">
      <c r="A32" s="64"/>
      <c r="B32" s="64" t="s">
        <v>540</v>
      </c>
      <c r="C32" s="64"/>
      <c r="D32" s="64"/>
      <c r="E32" s="64"/>
      <c r="F32" s="64"/>
      <c r="G32" s="64"/>
      <c r="H32" s="64"/>
      <c r="I32" s="64"/>
      <c r="J32" s="64"/>
    </row>
    <row r="33" spans="1:10" x14ac:dyDescent="0.2">
      <c r="A33" s="64"/>
      <c r="B33" s="64" t="s">
        <v>541</v>
      </c>
      <c r="C33" s="64"/>
      <c r="D33" s="64"/>
      <c r="E33" s="64"/>
      <c r="F33" s="64"/>
      <c r="G33" s="64"/>
      <c r="H33" s="64"/>
      <c r="I33" s="64"/>
      <c r="J33" s="64"/>
    </row>
    <row r="34" spans="1:10" x14ac:dyDescent="0.2">
      <c r="A34" s="74" t="s">
        <v>498</v>
      </c>
      <c r="B34" s="64"/>
      <c r="C34" s="64"/>
      <c r="D34" s="64"/>
      <c r="E34" s="64"/>
      <c r="F34" s="64"/>
      <c r="G34" s="64"/>
      <c r="H34" s="64"/>
      <c r="I34" s="64"/>
      <c r="J34" s="64"/>
    </row>
    <row r="35" spans="1:10" x14ac:dyDescent="0.2">
      <c r="B35" s="64" t="s">
        <v>543</v>
      </c>
      <c r="C35" s="64"/>
      <c r="D35" s="64"/>
      <c r="E35" s="64"/>
      <c r="F35" s="64"/>
      <c r="G35" s="64"/>
      <c r="H35" s="64"/>
      <c r="I35" s="64"/>
      <c r="J35" s="64"/>
    </row>
    <row r="36" spans="1:10" x14ac:dyDescent="0.2">
      <c r="B36" s="122" t="s">
        <v>542</v>
      </c>
      <c r="C36" s="64"/>
      <c r="D36" s="64"/>
      <c r="E36" s="64"/>
      <c r="F36" s="64"/>
      <c r="G36" s="64"/>
      <c r="H36" s="64"/>
      <c r="I36" s="64"/>
      <c r="J36" s="64"/>
    </row>
    <row r="37" spans="1:10" x14ac:dyDescent="0.2">
      <c r="A37" s="64"/>
      <c r="B37" s="64" t="s">
        <v>544</v>
      </c>
      <c r="C37" s="64"/>
      <c r="D37" s="64"/>
      <c r="E37" s="64"/>
      <c r="F37" s="64"/>
      <c r="G37" s="64"/>
      <c r="H37" s="64"/>
      <c r="I37" s="64"/>
      <c r="J37" s="64"/>
    </row>
    <row r="38" spans="1:10" x14ac:dyDescent="0.2">
      <c r="A38" s="74" t="s">
        <v>461</v>
      </c>
      <c r="B38" s="64"/>
      <c r="C38" s="64"/>
      <c r="D38" s="64"/>
      <c r="E38" s="64"/>
      <c r="F38" s="64"/>
      <c r="G38" s="64"/>
      <c r="H38" s="64"/>
      <c r="I38" s="64"/>
      <c r="J38" s="64"/>
    </row>
    <row r="39" spans="1:10" x14ac:dyDescent="0.2">
      <c r="A39" s="64"/>
      <c r="B39" s="64" t="s">
        <v>521</v>
      </c>
      <c r="C39" s="64"/>
      <c r="D39" s="64"/>
      <c r="E39" s="64"/>
      <c r="F39" s="64"/>
      <c r="G39" s="64"/>
      <c r="H39" s="64"/>
      <c r="I39" s="64"/>
      <c r="J39" s="64"/>
    </row>
    <row r="40" spans="1:10" x14ac:dyDescent="0.2">
      <c r="B40" s="89" t="s">
        <v>510</v>
      </c>
      <c r="C40" s="64"/>
      <c r="D40" s="64"/>
      <c r="E40" s="64"/>
      <c r="F40" s="64"/>
      <c r="G40" s="64"/>
      <c r="H40" s="64"/>
      <c r="I40" s="64"/>
      <c r="J40" s="64"/>
    </row>
    <row r="41" spans="1:10" x14ac:dyDescent="0.2">
      <c r="B41" s="89" t="s">
        <v>509</v>
      </c>
      <c r="C41" s="64"/>
      <c r="D41" s="64"/>
      <c r="E41" s="64"/>
      <c r="F41" s="64"/>
      <c r="G41" s="64"/>
      <c r="H41" s="64"/>
      <c r="I41" s="64"/>
      <c r="J41" s="64"/>
    </row>
    <row r="42" spans="1:10" x14ac:dyDescent="0.2">
      <c r="B42" s="89" t="s">
        <v>582</v>
      </c>
      <c r="C42" s="64"/>
      <c r="D42" s="64"/>
      <c r="E42" s="64"/>
      <c r="F42" s="64"/>
      <c r="G42" s="64"/>
      <c r="H42" s="64"/>
      <c r="I42" s="64"/>
      <c r="J42" s="64"/>
    </row>
    <row r="43" spans="1:10" x14ac:dyDescent="0.2">
      <c r="B43" s="1427" t="s">
        <v>581</v>
      </c>
      <c r="I43" s="64"/>
      <c r="J43" s="64"/>
    </row>
    <row r="44" spans="1:10" ht="12" customHeight="1" x14ac:dyDescent="0.2">
      <c r="A44" s="74" t="s">
        <v>462</v>
      </c>
      <c r="B44" s="64"/>
      <c r="C44" s="64"/>
      <c r="D44" s="64"/>
      <c r="E44" s="64"/>
      <c r="F44" s="64"/>
      <c r="G44" s="64"/>
      <c r="H44" s="64"/>
      <c r="I44" s="64"/>
      <c r="J44" s="64"/>
    </row>
    <row r="45" spans="1:10" x14ac:dyDescent="0.2">
      <c r="A45" s="64"/>
      <c r="B45" s="93" t="s">
        <v>522</v>
      </c>
      <c r="C45" s="64"/>
      <c r="D45" s="64"/>
      <c r="E45" s="64"/>
      <c r="F45" s="64"/>
      <c r="G45" s="64"/>
      <c r="H45" s="64"/>
      <c r="I45" s="64"/>
      <c r="J45" s="64"/>
    </row>
    <row r="46" spans="1:10" x14ac:dyDescent="0.2">
      <c r="A46" s="64"/>
      <c r="B46" s="64" t="s">
        <v>568</v>
      </c>
      <c r="C46" s="64"/>
      <c r="D46" s="64"/>
      <c r="E46" s="64"/>
      <c r="F46" s="64"/>
      <c r="G46" s="64"/>
      <c r="H46" s="64"/>
      <c r="I46" s="64"/>
      <c r="J46" s="64"/>
    </row>
    <row r="47" spans="1:10" x14ac:dyDescent="0.2">
      <c r="A47" s="64"/>
      <c r="B47" s="64" t="s">
        <v>476</v>
      </c>
      <c r="C47" s="64"/>
      <c r="D47" s="64"/>
      <c r="E47" s="64"/>
      <c r="F47" s="64"/>
      <c r="G47" s="64"/>
      <c r="H47" s="64"/>
      <c r="I47" s="64"/>
      <c r="J47" s="64"/>
    </row>
    <row r="48" spans="1:10" x14ac:dyDescent="0.2">
      <c r="B48" s="64" t="s">
        <v>477</v>
      </c>
      <c r="C48" s="64"/>
      <c r="D48" s="64"/>
      <c r="E48" s="64"/>
      <c r="F48" s="64"/>
      <c r="G48" s="64"/>
      <c r="H48" s="64"/>
      <c r="I48" s="64"/>
      <c r="J48" s="64"/>
    </row>
    <row r="49" spans="1:10" x14ac:dyDescent="0.2">
      <c r="C49" s="64"/>
      <c r="D49" s="64"/>
      <c r="E49" s="64"/>
      <c r="F49" s="64"/>
      <c r="G49" s="64"/>
      <c r="H49" s="64"/>
      <c r="I49" s="64"/>
      <c r="J49" s="64"/>
    </row>
    <row r="50" spans="1:10" x14ac:dyDescent="0.2">
      <c r="C50" s="64"/>
      <c r="D50" s="64"/>
      <c r="E50" s="64"/>
      <c r="F50" s="64"/>
      <c r="G50" s="64"/>
      <c r="H50" s="64"/>
      <c r="I50" s="64"/>
      <c r="J50" s="64"/>
    </row>
    <row r="51" spans="1:10" x14ac:dyDescent="0.2">
      <c r="C51" s="64"/>
      <c r="D51" s="64"/>
      <c r="E51" s="64"/>
      <c r="F51" s="64"/>
      <c r="G51" s="64"/>
      <c r="H51" s="64"/>
      <c r="I51" s="64"/>
      <c r="J51" s="64"/>
    </row>
    <row r="52" spans="1:10" x14ac:dyDescent="0.2">
      <c r="C52" s="64"/>
      <c r="D52" s="64"/>
      <c r="E52" s="64"/>
      <c r="F52" s="64"/>
      <c r="G52" s="64"/>
      <c r="H52" s="64"/>
      <c r="I52" s="64"/>
      <c r="J52" s="64"/>
    </row>
    <row r="53" spans="1:10" x14ac:dyDescent="0.2">
      <c r="C53" s="64"/>
      <c r="D53" s="64"/>
      <c r="E53" s="64"/>
      <c r="F53" s="64"/>
      <c r="G53" s="64"/>
      <c r="H53" s="64"/>
      <c r="I53" s="64"/>
      <c r="J53" s="64"/>
    </row>
    <row r="54" spans="1:10" x14ac:dyDescent="0.2">
      <c r="C54" s="64"/>
      <c r="D54" s="64"/>
      <c r="E54" s="64"/>
      <c r="F54" s="64"/>
      <c r="G54" s="64"/>
      <c r="H54" s="64"/>
      <c r="I54" s="64"/>
      <c r="J54" s="64"/>
    </row>
    <row r="55" spans="1:10" x14ac:dyDescent="0.2">
      <c r="C55" s="64"/>
      <c r="D55" s="64"/>
      <c r="E55" s="64"/>
      <c r="F55" s="64"/>
      <c r="G55" s="64"/>
      <c r="H55" s="64"/>
      <c r="I55" s="64"/>
      <c r="J55" s="64"/>
    </row>
    <row r="56" spans="1:10" x14ac:dyDescent="0.2">
      <c r="A56" s="74" t="s">
        <v>465</v>
      </c>
      <c r="B56" s="64"/>
      <c r="D56" s="64"/>
      <c r="E56" s="64"/>
      <c r="F56" s="64"/>
      <c r="G56" s="64"/>
      <c r="H56" s="64"/>
      <c r="I56" s="64"/>
      <c r="J56" s="64"/>
    </row>
    <row r="57" spans="1:10" x14ac:dyDescent="0.2">
      <c r="A57" s="64"/>
      <c r="B57" s="64" t="s">
        <v>478</v>
      </c>
      <c r="C57" s="64"/>
      <c r="D57" s="64"/>
      <c r="E57" s="64"/>
      <c r="F57" s="64"/>
      <c r="G57" s="64"/>
      <c r="H57" s="64"/>
      <c r="I57" s="64"/>
      <c r="J57" s="64"/>
    </row>
    <row r="58" spans="1:10" x14ac:dyDescent="0.2">
      <c r="A58" s="64"/>
      <c r="B58" s="64" t="s">
        <v>479</v>
      </c>
      <c r="C58" s="64"/>
      <c r="D58" s="64"/>
      <c r="E58" s="64"/>
      <c r="F58" s="64"/>
      <c r="G58" s="64"/>
      <c r="H58" s="64"/>
      <c r="I58" s="64"/>
      <c r="J58" s="64"/>
    </row>
    <row r="59" spans="1:10" x14ac:dyDescent="0.2">
      <c r="A59" s="64"/>
      <c r="B59" s="64" t="s">
        <v>571</v>
      </c>
      <c r="C59" s="64"/>
      <c r="D59" s="64"/>
      <c r="E59" s="64"/>
      <c r="F59" s="64"/>
      <c r="G59" s="64"/>
      <c r="H59" s="64"/>
      <c r="I59" s="64"/>
      <c r="J59" s="64"/>
    </row>
    <row r="60" spans="1:10" x14ac:dyDescent="0.2">
      <c r="A60" s="64"/>
      <c r="B60" s="64" t="s">
        <v>480</v>
      </c>
      <c r="C60" s="64"/>
    </row>
    <row r="61" spans="1:10" x14ac:dyDescent="0.2">
      <c r="A61" s="64"/>
      <c r="B61" s="64" t="s">
        <v>481</v>
      </c>
    </row>
    <row r="62" spans="1:10" x14ac:dyDescent="0.2">
      <c r="A62" s="64"/>
      <c r="B62" s="64" t="s">
        <v>482</v>
      </c>
    </row>
    <row r="63" spans="1:10" x14ac:dyDescent="0.2">
      <c r="A63" s="64"/>
      <c r="B63" s="64" t="s">
        <v>483</v>
      </c>
    </row>
    <row r="64" spans="1:10" x14ac:dyDescent="0.2">
      <c r="A64" s="64"/>
      <c r="B64" s="64" t="s">
        <v>484</v>
      </c>
    </row>
    <row r="65" spans="1:2" x14ac:dyDescent="0.2">
      <c r="A65" s="64"/>
      <c r="B65" s="64" t="s">
        <v>485</v>
      </c>
    </row>
    <row r="66" spans="1:2" x14ac:dyDescent="0.2">
      <c r="A66" s="74" t="s">
        <v>466</v>
      </c>
    </row>
    <row r="67" spans="1:2" x14ac:dyDescent="0.2">
      <c r="A67" s="64"/>
      <c r="B67" s="64" t="s">
        <v>572</v>
      </c>
    </row>
    <row r="68" spans="1:2" x14ac:dyDescent="0.2">
      <c r="A68" s="64"/>
      <c r="B68" s="64" t="s">
        <v>573</v>
      </c>
    </row>
    <row r="69" spans="1:2" x14ac:dyDescent="0.2">
      <c r="B69" s="122" t="s">
        <v>577</v>
      </c>
    </row>
    <row r="70" spans="1:2" x14ac:dyDescent="0.2">
      <c r="B70" s="122" t="s">
        <v>575</v>
      </c>
    </row>
    <row r="71" spans="1:2" x14ac:dyDescent="0.2">
      <c r="A71" s="64"/>
      <c r="B71" s="64" t="s">
        <v>486</v>
      </c>
    </row>
    <row r="72" spans="1:2" x14ac:dyDescent="0.2">
      <c r="A72" s="64"/>
      <c r="B72" s="64" t="s">
        <v>487</v>
      </c>
    </row>
    <row r="73" spans="1:2" x14ac:dyDescent="0.2">
      <c r="A73" s="74" t="s">
        <v>467</v>
      </c>
    </row>
    <row r="74" spans="1:2" x14ac:dyDescent="0.2">
      <c r="A74" s="64"/>
      <c r="B74" s="64" t="s">
        <v>488</v>
      </c>
    </row>
    <row r="75" spans="1:2" x14ac:dyDescent="0.2">
      <c r="A75" s="64"/>
      <c r="B75" s="64" t="s">
        <v>489</v>
      </c>
    </row>
    <row r="76" spans="1:2" x14ac:dyDescent="0.2">
      <c r="A76" s="64"/>
      <c r="B76" s="64" t="s">
        <v>490</v>
      </c>
    </row>
    <row r="77" spans="1:2" x14ac:dyDescent="0.2">
      <c r="B77" s="64" t="s">
        <v>491</v>
      </c>
    </row>
  </sheetData>
  <sheetProtection password="EE8D" sheet="1" objects="1" scenarios="1"/>
  <pageMargins left="0.7" right="0.7" top="0.75" bottom="0.75" header="0.3" footer="0.3"/>
  <pageSetup orientation="portrait" r:id="rId1"/>
  <headerFooter scaleWithDoc="0"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showGridLines="0" showRowColHeaders="0" showRuler="0" view="pageLayout" zoomScale="160" zoomScaleNormal="100" zoomScalePageLayoutView="160" workbookViewId="0">
      <selection activeCell="F38" sqref="F38"/>
    </sheetView>
  </sheetViews>
  <sheetFormatPr defaultRowHeight="12.75" x14ac:dyDescent="0.2"/>
  <cols>
    <col min="1" max="1" width="14.28515625" customWidth="1"/>
    <col min="2" max="3" width="6.5703125" customWidth="1"/>
    <col min="4" max="4" width="8.42578125" customWidth="1"/>
    <col min="5" max="5" width="4" style="44" customWidth="1"/>
    <col min="6" max="6" width="8.42578125" customWidth="1"/>
    <col min="7" max="7" width="2.5703125" customWidth="1"/>
    <col min="8" max="9" width="11.7109375" customWidth="1"/>
    <col min="10" max="10" width="10.42578125" customWidth="1"/>
    <col min="11" max="11" width="10.140625" customWidth="1"/>
    <col min="12" max="12" width="2.85546875" customWidth="1"/>
  </cols>
  <sheetData>
    <row r="1" spans="1:12" ht="15.75" x14ac:dyDescent="0.25">
      <c r="A1" s="945" t="s">
        <v>276</v>
      </c>
      <c r="B1" s="944" t="s">
        <v>155</v>
      </c>
      <c r="D1" s="576"/>
      <c r="E1" s="576"/>
      <c r="F1" s="114"/>
      <c r="G1" s="114"/>
      <c r="H1" s="576"/>
      <c r="J1" s="395"/>
      <c r="K1" s="576"/>
      <c r="L1" s="1"/>
    </row>
    <row r="2" spans="1:12" x14ac:dyDescent="0.2">
      <c r="A2" s="576"/>
      <c r="B2" s="943"/>
      <c r="C2" s="943"/>
      <c r="D2" s="576"/>
      <c r="E2" s="576"/>
      <c r="G2" s="114"/>
      <c r="H2" s="576"/>
      <c r="I2" s="576"/>
      <c r="J2" s="576"/>
      <c r="K2" s="576"/>
      <c r="L2" s="1"/>
    </row>
    <row r="3" spans="1:12" ht="15.75" customHeight="1" x14ac:dyDescent="0.25">
      <c r="C3" s="941" t="s">
        <v>274</v>
      </c>
      <c r="D3" s="946"/>
      <c r="E3" s="946"/>
      <c r="F3" s="947"/>
      <c r="G3" s="1085"/>
      <c r="I3" s="942" t="s">
        <v>275</v>
      </c>
      <c r="L3" s="1"/>
    </row>
    <row r="4" spans="1:12" ht="14.1" customHeight="1" x14ac:dyDescent="0.2">
      <c r="A4" s="950"/>
      <c r="B4" s="951"/>
      <c r="C4" s="951"/>
      <c r="D4" s="950"/>
      <c r="E4" s="950"/>
      <c r="F4" s="952" t="s">
        <v>277</v>
      </c>
      <c r="G4" s="114"/>
      <c r="L4" s="1"/>
    </row>
    <row r="5" spans="1:12" ht="14.1" customHeight="1" thickBot="1" x14ac:dyDescent="0.25">
      <c r="A5" s="954" t="s">
        <v>143</v>
      </c>
      <c r="B5" s="954" t="s">
        <v>278</v>
      </c>
      <c r="C5" s="955" t="s">
        <v>279</v>
      </c>
      <c r="D5" s="954" t="s">
        <v>223</v>
      </c>
      <c r="E5" s="956" t="s">
        <v>87</v>
      </c>
      <c r="F5" s="954" t="s">
        <v>223</v>
      </c>
      <c r="G5" s="114"/>
      <c r="I5" s="949"/>
      <c r="J5" s="949"/>
      <c r="K5" s="105"/>
      <c r="L5" s="1"/>
    </row>
    <row r="6" spans="1:12" ht="12.75" customHeight="1" thickTop="1" x14ac:dyDescent="0.2">
      <c r="A6" s="957" t="s">
        <v>129</v>
      </c>
      <c r="B6" s="958"/>
      <c r="C6" s="959"/>
      <c r="D6" s="1086">
        <f>'Seed Rates &amp; Cost (I)'!E11*'Seed Rates &amp; Cost (I)'!H11</f>
        <v>26.4</v>
      </c>
      <c r="E6" s="961"/>
      <c r="F6" s="962">
        <f>'Seed Rates &amp; Cost (I)'!I11*'Seed Rates &amp; Cost (I)'!F11</f>
        <v>0</v>
      </c>
      <c r="G6" s="114"/>
      <c r="H6" s="948" t="s">
        <v>53</v>
      </c>
      <c r="L6" s="1"/>
    </row>
    <row r="7" spans="1:12" ht="12.75" customHeight="1" x14ac:dyDescent="0.2">
      <c r="A7" s="1132" t="s">
        <v>170</v>
      </c>
      <c r="B7" s="1134"/>
      <c r="C7" s="1134"/>
      <c r="D7" s="1135">
        <f>'Seed Treat &amp; Herbicide (III)'!D10</f>
        <v>17.71</v>
      </c>
      <c r="E7" s="966"/>
      <c r="F7" s="125">
        <f>'Seed Treat &amp; Herbicide (III)'!F10</f>
        <v>0</v>
      </c>
      <c r="G7" s="114"/>
      <c r="H7" s="1639" t="s">
        <v>160</v>
      </c>
      <c r="I7" s="1639"/>
      <c r="J7" s="1639"/>
      <c r="K7" s="1639"/>
      <c r="L7" s="12"/>
    </row>
    <row r="8" spans="1:12" ht="12.75" customHeight="1" x14ac:dyDescent="0.2">
      <c r="A8" s="1150" t="s">
        <v>448</v>
      </c>
      <c r="B8" s="1151"/>
      <c r="C8" s="1151"/>
      <c r="D8" s="1124">
        <f>'Fertilizer (II)'!C35</f>
        <v>1</v>
      </c>
      <c r="E8" s="969"/>
      <c r="F8" s="126">
        <f>'Fertilizer (II)'!H35</f>
        <v>0</v>
      </c>
      <c r="G8" s="114"/>
      <c r="H8" s="1639"/>
      <c r="I8" s="1639"/>
      <c r="J8" s="1639"/>
      <c r="K8" s="1639"/>
      <c r="L8" s="13"/>
    </row>
    <row r="9" spans="1:12" ht="12.75" customHeight="1" x14ac:dyDescent="0.2">
      <c r="A9" s="1013" t="s">
        <v>578</v>
      </c>
      <c r="B9" s="980">
        <f>'Fertilizer (II)'!C11</f>
        <v>50</v>
      </c>
      <c r="C9" s="980" t="s">
        <v>92</v>
      </c>
      <c r="D9" s="981">
        <f>B9*'Fertilizer (II)'!D29</f>
        <v>27.124595596938374</v>
      </c>
      <c r="E9" s="982">
        <f>'Fertilizer (II)'!H11</f>
        <v>0</v>
      </c>
      <c r="F9" s="127">
        <f>E9*'Fertilizer (II)'!I29</f>
        <v>0</v>
      </c>
      <c r="G9" s="114"/>
      <c r="H9" s="1618" t="s">
        <v>356</v>
      </c>
      <c r="I9" s="1618"/>
      <c r="J9" s="1618"/>
      <c r="K9" s="1618"/>
      <c r="L9" s="1"/>
    </row>
    <row r="10" spans="1:12" s="76" customFormat="1" ht="12.75" customHeight="1" x14ac:dyDescent="0.2">
      <c r="A10" s="978" t="s">
        <v>499</v>
      </c>
      <c r="B10" s="980">
        <f>'Fertilizer (II)'!D11</f>
        <v>0</v>
      </c>
      <c r="C10" s="980" t="s">
        <v>92</v>
      </c>
      <c r="D10" s="981">
        <f>B10*'Fertilizer (II)'!D32</f>
        <v>0</v>
      </c>
      <c r="E10" s="982">
        <f>'Fertilizer (II)'!I11</f>
        <v>0</v>
      </c>
      <c r="F10" s="127">
        <f>E10*'Fertilizer (II)'!I32</f>
        <v>0</v>
      </c>
      <c r="G10" s="114"/>
      <c r="H10" s="1618"/>
      <c r="I10" s="1618"/>
      <c r="J10" s="1618"/>
      <c r="K10" s="1618"/>
      <c r="L10" s="1"/>
    </row>
    <row r="11" spans="1:12" ht="12.75" customHeight="1" x14ac:dyDescent="0.2">
      <c r="A11" s="1125" t="s">
        <v>312</v>
      </c>
      <c r="B11" s="1123">
        <f>'Fertilizer (II)'!E11</f>
        <v>20</v>
      </c>
      <c r="C11" s="1123" t="s">
        <v>92</v>
      </c>
      <c r="D11" s="1124">
        <f>B11*'Fertilizer (II)'!D30</f>
        <v>13.290672477526419</v>
      </c>
      <c r="E11" s="1126">
        <f>'Fertilizer (II)'!J11</f>
        <v>0</v>
      </c>
      <c r="F11" s="127">
        <f>E11*'Fertilizer (II)'!I30</f>
        <v>0</v>
      </c>
      <c r="G11" s="114"/>
      <c r="H11" s="1618"/>
      <c r="I11" s="1618"/>
      <c r="J11" s="1618"/>
      <c r="K11" s="1618"/>
      <c r="L11" s="12"/>
    </row>
    <row r="12" spans="1:12" ht="12.75" customHeight="1" x14ac:dyDescent="0.2">
      <c r="A12" s="1125" t="s">
        <v>313</v>
      </c>
      <c r="B12" s="1123">
        <f>'Fertilizer (II)'!F11</f>
        <v>0</v>
      </c>
      <c r="C12" s="1123" t="s">
        <v>92</v>
      </c>
      <c r="D12" s="1124">
        <f>B12*'Fertilizer (II)'!D31</f>
        <v>0</v>
      </c>
      <c r="E12" s="1127">
        <f>'Fertilizer (II)'!K11</f>
        <v>0</v>
      </c>
      <c r="F12" s="127">
        <f>E12*'Fertilizer (II)'!I31</f>
        <v>0</v>
      </c>
      <c r="G12" s="114"/>
      <c r="H12" s="1618"/>
      <c r="I12" s="1618"/>
      <c r="J12" s="1618"/>
      <c r="K12" s="1618"/>
      <c r="L12" s="13"/>
    </row>
    <row r="13" spans="1:12" ht="12.75" customHeight="1" x14ac:dyDescent="0.2">
      <c r="A13" s="1122" t="s">
        <v>131</v>
      </c>
      <c r="B13" s="1123"/>
      <c r="C13" s="1123"/>
      <c r="D13" s="1124">
        <f>'Seed Treat &amp; Herbicide (III)'!D38+'Seed Treat &amp; Herbicide (III)'!D28</f>
        <v>18.489999999999998</v>
      </c>
      <c r="E13" s="1128"/>
      <c r="F13" s="126">
        <f>'Seed Treat &amp; Herbicide (III)'!D38+'Seed Treat &amp; Herbicide (III)'!D28</f>
        <v>18.489999999999998</v>
      </c>
      <c r="G13" s="114"/>
      <c r="H13" s="1618"/>
      <c r="I13" s="1618"/>
      <c r="J13" s="1618"/>
      <c r="K13" s="1618"/>
      <c r="L13" s="12"/>
    </row>
    <row r="14" spans="1:12" ht="12.75" customHeight="1" x14ac:dyDescent="0.2">
      <c r="A14" s="1122" t="s">
        <v>136</v>
      </c>
      <c r="B14" s="1123"/>
      <c r="C14" s="1123"/>
      <c r="D14" s="1124">
        <f>'Insecticide &amp; Fungicide (IV)'!D11</f>
        <v>0</v>
      </c>
      <c r="E14" s="966"/>
      <c r="F14" s="125">
        <f>'Insecticide &amp; Fungicide (IV)'!F11</f>
        <v>0</v>
      </c>
      <c r="G14" s="114"/>
      <c r="H14" s="1618"/>
      <c r="I14" s="1618"/>
      <c r="J14" s="1618"/>
      <c r="K14" s="1618"/>
      <c r="L14" s="1"/>
    </row>
    <row r="15" spans="1:12" ht="12.75" customHeight="1" thickBot="1" x14ac:dyDescent="0.25">
      <c r="A15" s="1122" t="s">
        <v>137</v>
      </c>
      <c r="B15" s="1123"/>
      <c r="C15" s="1123"/>
      <c r="D15" s="1124">
        <f>'Insecticide &amp; Fungicide (IV)'!D35</f>
        <v>0</v>
      </c>
      <c r="E15" s="966"/>
      <c r="F15" s="125">
        <f>'Insecticide &amp; Fungicide (IV)'!F35</f>
        <v>0</v>
      </c>
      <c r="G15" s="114"/>
      <c r="H15" s="948" t="s">
        <v>54</v>
      </c>
      <c r="L15" s="1"/>
    </row>
    <row r="16" spans="1:12" ht="12.75" customHeight="1" thickTop="1" x14ac:dyDescent="0.2">
      <c r="A16" s="1122" t="s">
        <v>287</v>
      </c>
      <c r="B16" s="1123"/>
      <c r="C16" s="1123"/>
      <c r="D16" s="1129">
        <f>'Fuel and Repair(VI)'!C10</f>
        <v>16.422000000000001</v>
      </c>
      <c r="E16" s="966"/>
      <c r="F16" s="128">
        <f>'Fuel and Repair(VI)'!D10</f>
        <v>0</v>
      </c>
      <c r="G16" s="114"/>
      <c r="H16" s="986" t="s">
        <v>282</v>
      </c>
      <c r="I16" s="987"/>
      <c r="J16" s="32">
        <f>'Seed Rates &amp; Cost (I)'!C11</f>
        <v>300</v>
      </c>
      <c r="K16" s="988" t="s">
        <v>283</v>
      </c>
      <c r="L16" s="1"/>
    </row>
    <row r="17" spans="1:12" ht="12.75" customHeight="1" x14ac:dyDescent="0.2">
      <c r="A17" s="1122" t="s">
        <v>288</v>
      </c>
      <c r="B17" s="1123"/>
      <c r="C17" s="1123"/>
      <c r="D17" s="1129">
        <f>'Fuel and Repair(VI)'!F10</f>
        <v>6.22</v>
      </c>
      <c r="E17" s="966"/>
      <c r="F17" s="126">
        <f>'Fuel and Repair(VI)'!G10</f>
        <v>0</v>
      </c>
      <c r="G17" s="114"/>
      <c r="H17" s="990" t="s">
        <v>285</v>
      </c>
      <c r="I17" s="991"/>
      <c r="J17" s="34">
        <v>41</v>
      </c>
      <c r="K17" s="992"/>
      <c r="L17" s="1"/>
    </row>
    <row r="18" spans="1:12" ht="12.75" customHeight="1" thickBot="1" x14ac:dyDescent="0.25">
      <c r="A18" s="1122" t="s">
        <v>289</v>
      </c>
      <c r="B18" s="1123"/>
      <c r="C18" s="1123"/>
      <c r="D18" s="1124">
        <f>'Other &amp; Custom (XI)'!E31</f>
        <v>0</v>
      </c>
      <c r="E18" s="966"/>
      <c r="F18" s="126">
        <f>'Other &amp; Custom (XI)'!F31</f>
        <v>0</v>
      </c>
      <c r="G18" s="114"/>
      <c r="H18" s="993" t="s">
        <v>83</v>
      </c>
      <c r="I18" s="994"/>
      <c r="J18" s="41">
        <f>'Seed Rates &amp; Cost (I)'!E11</f>
        <v>120</v>
      </c>
      <c r="K18" s="995" t="s">
        <v>286</v>
      </c>
      <c r="L18" s="1"/>
    </row>
    <row r="19" spans="1:12" ht="12.75" customHeight="1" thickTop="1" x14ac:dyDescent="0.2">
      <c r="A19" s="1122" t="s">
        <v>167</v>
      </c>
      <c r="B19" s="1123">
        <f>'Irrigation (IX)'!C11</f>
        <v>2</v>
      </c>
      <c r="C19" s="1123" t="s">
        <v>290</v>
      </c>
      <c r="D19" s="1124">
        <f>'Irrigation (IX)'!C31*(B19/10)</f>
        <v>4</v>
      </c>
      <c r="E19" s="998">
        <f>'Irrigation (IX)'!E11</f>
        <v>0</v>
      </c>
      <c r="F19" s="126">
        <f>'Irrigation (IX)'!E31*(E19/10)</f>
        <v>0</v>
      </c>
      <c r="G19" s="114"/>
      <c r="H19" s="1640" t="s">
        <v>396</v>
      </c>
      <c r="I19" s="1640"/>
      <c r="J19" s="1640"/>
      <c r="K19" s="1640"/>
      <c r="L19" s="1"/>
    </row>
    <row r="20" spans="1:12" ht="12.75" customHeight="1" x14ac:dyDescent="0.2">
      <c r="A20" s="1122" t="s">
        <v>291</v>
      </c>
      <c r="B20" s="1123"/>
      <c r="C20" s="1123"/>
      <c r="D20" s="1124">
        <f>'Irrigation (IX)'!$C$36</f>
        <v>11.278195488721805</v>
      </c>
      <c r="E20" s="966"/>
      <c r="F20" s="129" t="e">
        <f>'Irrigation (IX)'!E36</f>
        <v>#DIV/0!</v>
      </c>
      <c r="G20" s="114"/>
      <c r="H20" s="1603"/>
      <c r="I20" s="1603"/>
      <c r="J20" s="1603"/>
      <c r="K20" s="1603"/>
      <c r="L20" s="1"/>
    </row>
    <row r="21" spans="1:12" ht="12.75" customHeight="1" x14ac:dyDescent="0.2">
      <c r="A21" s="1122" t="s">
        <v>327</v>
      </c>
      <c r="B21" s="1123"/>
      <c r="C21" s="1123"/>
      <c r="D21" s="1124">
        <f>'Irrigation (IX)'!$C$29+(B19/12*3.5)</f>
        <v>25.973333333333333</v>
      </c>
      <c r="E21" s="966"/>
      <c r="F21" s="130">
        <f>'Irrigation (IX)'!$E$29+(E19/12*3.5)</f>
        <v>0</v>
      </c>
      <c r="G21" s="114"/>
      <c r="H21" s="1603"/>
      <c r="I21" s="1603"/>
      <c r="J21" s="1603"/>
      <c r="K21" s="1603"/>
      <c r="L21" s="1"/>
    </row>
    <row r="22" spans="1:12" ht="12.75" customHeight="1" x14ac:dyDescent="0.2">
      <c r="A22" s="1122" t="s">
        <v>605</v>
      </c>
      <c r="B22" s="1123">
        <f>'Crop Yields, Prices &amp; Insur (X)'!D11</f>
        <v>78.3</v>
      </c>
      <c r="C22" s="1152" t="s">
        <v>292</v>
      </c>
      <c r="D22" s="1124">
        <f>'Crop Yields, Prices &amp; Insur (X)'!C38</f>
        <v>6.41</v>
      </c>
      <c r="E22" s="1001">
        <f>'Crop Yields, Prices &amp; Insur (X)'!D11</f>
        <v>78.3</v>
      </c>
      <c r="F22" s="126">
        <f>'Crop Yields, Prices &amp; Insur (X)'!D38</f>
        <v>0</v>
      </c>
      <c r="G22" s="114"/>
      <c r="H22" s="1603"/>
      <c r="I22" s="1603"/>
      <c r="J22" s="1603"/>
      <c r="K22" s="1603"/>
      <c r="L22" s="1"/>
    </row>
    <row r="23" spans="1:12" ht="12.75" customHeight="1" x14ac:dyDescent="0.2">
      <c r="A23" s="1122" t="s">
        <v>169</v>
      </c>
      <c r="B23" s="1123"/>
      <c r="C23" s="1130"/>
      <c r="D23" s="1124">
        <f>'Crop Yields, Prices &amp; Insur (X)'!H38</f>
        <v>7.8</v>
      </c>
      <c r="E23" s="966"/>
      <c r="F23" s="126">
        <f>'Crop Yields, Prices &amp; Insur (X)'!I38</f>
        <v>0</v>
      </c>
      <c r="G23" s="114"/>
      <c r="H23" s="1603"/>
      <c r="I23" s="1603"/>
      <c r="J23" s="1603"/>
      <c r="K23" s="1603"/>
      <c r="L23" s="1"/>
    </row>
    <row r="24" spans="1:12" ht="12.75" customHeight="1" x14ac:dyDescent="0.2">
      <c r="A24" s="1122" t="s">
        <v>293</v>
      </c>
      <c r="B24" s="1153">
        <f>'Overhead &amp; Labour (VIII)'!D34</f>
        <v>0</v>
      </c>
      <c r="C24" s="1123" t="s">
        <v>294</v>
      </c>
      <c r="D24" s="1124">
        <f>'Overhead &amp; Labour (VIII)'!E34</f>
        <v>0</v>
      </c>
      <c r="E24" s="1131">
        <f>'Overhead &amp; Labour (VIII)'!F34</f>
        <v>0</v>
      </c>
      <c r="F24" s="126">
        <f>'Overhead &amp; Labour (VIII)'!G34</f>
        <v>0</v>
      </c>
      <c r="G24" s="114"/>
      <c r="H24" s="948" t="s">
        <v>55</v>
      </c>
      <c r="L24" s="1"/>
    </row>
    <row r="25" spans="1:12" ht="12.75" customHeight="1" x14ac:dyDescent="0.2">
      <c r="A25" s="1122" t="s">
        <v>196</v>
      </c>
      <c r="B25" s="1123"/>
      <c r="C25" s="1123"/>
      <c r="D25" s="1124">
        <f>'Other &amp; Custom (XI)'!E9</f>
        <v>0</v>
      </c>
      <c r="E25" s="966"/>
      <c r="F25" s="126">
        <f>'Other &amp; Custom (XI)'!F9</f>
        <v>0</v>
      </c>
      <c r="G25" s="114"/>
      <c r="H25" s="1603" t="s">
        <v>606</v>
      </c>
      <c r="I25" s="1603"/>
      <c r="J25" s="1603"/>
      <c r="K25" s="1603"/>
      <c r="L25" s="1"/>
    </row>
    <row r="26" spans="1:12" ht="12.75" customHeight="1" x14ac:dyDescent="0.2">
      <c r="A26" s="1122" t="s">
        <v>295</v>
      </c>
      <c r="B26" s="1123"/>
      <c r="C26" s="1123"/>
      <c r="D26" s="1124">
        <f>'Overhead &amp; Labour (VIII)'!$F$23</f>
        <v>9.1999999999999993</v>
      </c>
      <c r="E26" s="966"/>
      <c r="F26" s="129" t="e">
        <f>'Overhead &amp; Labour (VIII)'!G23</f>
        <v>#DIV/0!</v>
      </c>
      <c r="G26" s="114"/>
      <c r="H26" s="1603"/>
      <c r="I26" s="1603"/>
      <c r="J26" s="1603"/>
      <c r="K26" s="1603"/>
      <c r="L26" s="1"/>
    </row>
    <row r="27" spans="1:12" ht="14.25" customHeight="1" thickBot="1" x14ac:dyDescent="0.25">
      <c r="A27" s="1132" t="s">
        <v>14</v>
      </c>
      <c r="B27" s="1133">
        <f>'Equipment, Buildings, Land (V)'!E37</f>
        <v>4.2</v>
      </c>
      <c r="C27" s="1134" t="s">
        <v>200</v>
      </c>
      <c r="D27" s="1135">
        <f>SUM(D6:D26)*(B27/100)*0.5</f>
        <v>4.0176947348269181</v>
      </c>
      <c r="E27" s="1093">
        <f>'Equipment, Buildings, Land (V)'!H37</f>
        <v>0</v>
      </c>
      <c r="F27" s="132" t="e">
        <f>SUM(F6:F26)*(E27/100)*0.5</f>
        <v>#DIV/0!</v>
      </c>
      <c r="G27" s="114"/>
      <c r="H27" s="1603"/>
      <c r="I27" s="1603"/>
      <c r="J27" s="1603"/>
      <c r="K27" s="1603"/>
      <c r="L27" s="1"/>
    </row>
    <row r="28" spans="1:12" ht="12.75" customHeight="1" thickBot="1" x14ac:dyDescent="0.25">
      <c r="A28" s="1008" t="s">
        <v>43</v>
      </c>
      <c r="B28" s="1009"/>
      <c r="C28" s="1010"/>
      <c r="D28" s="1113">
        <f>SUM(D6:D27)</f>
        <v>195.3364916313468</v>
      </c>
      <c r="E28" s="1012"/>
      <c r="F28" s="123" t="e">
        <f>SUM(F6:F27)</f>
        <v>#DIV/0!</v>
      </c>
      <c r="G28" s="114"/>
      <c r="H28" s="1603"/>
      <c r="I28" s="1603"/>
      <c r="J28" s="1603"/>
      <c r="K28" s="1603"/>
      <c r="L28" s="1"/>
    </row>
    <row r="29" spans="1:12" ht="12.75" customHeight="1" x14ac:dyDescent="0.2">
      <c r="A29" s="1013" t="s">
        <v>298</v>
      </c>
      <c r="B29" s="1014"/>
      <c r="C29" s="980"/>
      <c r="D29" s="1095">
        <f>'Equipment, Buildings, Land (V)'!$L$33</f>
        <v>65.793115405604922</v>
      </c>
      <c r="E29" s="1016"/>
      <c r="F29" s="108" t="e">
        <f>'Equipment, Buildings, Land (V)'!M33</f>
        <v>#NUM!</v>
      </c>
      <c r="G29" s="114"/>
      <c r="H29" s="1603"/>
      <c r="I29" s="1603"/>
      <c r="J29" s="1603"/>
      <c r="K29" s="1603"/>
      <c r="L29" s="1"/>
    </row>
    <row r="30" spans="1:12" ht="12.75" customHeight="1" x14ac:dyDescent="0.2">
      <c r="A30" s="1122" t="s">
        <v>299</v>
      </c>
      <c r="B30" s="1136"/>
      <c r="C30" s="1137"/>
      <c r="D30" s="1138">
        <f>'Irrigation (IX)'!$C$42</f>
        <v>28.026072536255075</v>
      </c>
      <c r="E30" s="1020"/>
      <c r="F30" s="129" t="e">
        <f>'Irrigation (IX)'!E42</f>
        <v>#NUM!</v>
      </c>
      <c r="G30" s="114"/>
      <c r="H30" s="1003" t="s">
        <v>329</v>
      </c>
      <c r="I30" s="1425"/>
      <c r="J30" s="1425"/>
      <c r="K30" s="1425"/>
      <c r="L30" s="11"/>
    </row>
    <row r="31" spans="1:12" ht="12.75" customHeight="1" x14ac:dyDescent="0.2">
      <c r="A31" s="1139" t="s">
        <v>300</v>
      </c>
      <c r="B31" s="1123"/>
      <c r="C31" s="1123"/>
      <c r="D31" s="1140">
        <f>C43</f>
        <v>0</v>
      </c>
      <c r="E31" s="1016"/>
      <c r="F31" s="129">
        <f>F43</f>
        <v>0</v>
      </c>
      <c r="G31" s="114"/>
      <c r="H31" s="1622" t="s">
        <v>607</v>
      </c>
      <c r="I31" s="1622"/>
      <c r="J31" s="1622"/>
      <c r="K31" s="1622"/>
      <c r="L31" s="11"/>
    </row>
    <row r="32" spans="1:12" ht="14.25" customHeight="1" thickBot="1" x14ac:dyDescent="0.25">
      <c r="A32" s="1132" t="s">
        <v>301</v>
      </c>
      <c r="B32" s="1133"/>
      <c r="C32" s="1134"/>
      <c r="D32" s="1141">
        <f>'Equipment, Buildings, Land (V)'!$E$36</f>
        <v>56.25</v>
      </c>
      <c r="E32" s="1016"/>
      <c r="F32" s="133">
        <f>'Equipment, Buildings, Land (V)'!H36</f>
        <v>0</v>
      </c>
      <c r="G32" s="114"/>
      <c r="H32" s="1622"/>
      <c r="I32" s="1622"/>
      <c r="J32" s="1622"/>
      <c r="K32" s="1622"/>
      <c r="L32" s="11"/>
    </row>
    <row r="33" spans="1:12" ht="14.25" customHeight="1" thickBot="1" x14ac:dyDescent="0.25">
      <c r="A33" s="1008" t="s">
        <v>44</v>
      </c>
      <c r="B33" s="1009"/>
      <c r="C33" s="1009"/>
      <c r="D33" s="1113">
        <f>SUM(D29:D32)</f>
        <v>150.06918794185998</v>
      </c>
      <c r="E33" s="1012"/>
      <c r="F33" s="123" t="e">
        <f>SUM(F29:F32)</f>
        <v>#NUM!</v>
      </c>
      <c r="G33" s="114"/>
      <c r="H33" s="1622"/>
      <c r="I33" s="1622"/>
      <c r="J33" s="1622"/>
      <c r="K33" s="1622"/>
      <c r="L33" s="1"/>
    </row>
    <row r="34" spans="1:12" ht="12.75" customHeight="1" thickBot="1" x14ac:dyDescent="0.25">
      <c r="A34" s="1008" t="s">
        <v>45</v>
      </c>
      <c r="B34" s="1009"/>
      <c r="C34" s="1009"/>
      <c r="D34" s="1113">
        <f>(D33+D28)</f>
        <v>345.40567957320678</v>
      </c>
      <c r="E34" s="1012"/>
      <c r="F34" s="123" t="e">
        <f>F28+F33</f>
        <v>#DIV/0!</v>
      </c>
      <c r="G34" s="114"/>
      <c r="H34" s="1024" t="s">
        <v>50</v>
      </c>
      <c r="L34" s="1"/>
    </row>
    <row r="35" spans="1:12" ht="12.75" customHeight="1" x14ac:dyDescent="0.2">
      <c r="A35" s="1026" t="s">
        <v>46</v>
      </c>
      <c r="B35" s="1027"/>
      <c r="C35" s="1027" t="s">
        <v>339</v>
      </c>
      <c r="D35" s="1099" t="s">
        <v>125</v>
      </c>
      <c r="E35" s="1028"/>
      <c r="F35" s="134" t="s">
        <v>125</v>
      </c>
      <c r="G35" s="114"/>
      <c r="H35" s="1600" t="s">
        <v>375</v>
      </c>
      <c r="I35" s="1600"/>
      <c r="J35" s="1600"/>
      <c r="K35" s="1600"/>
      <c r="L35" s="1"/>
    </row>
    <row r="36" spans="1:12" ht="12.75" customHeight="1" x14ac:dyDescent="0.2">
      <c r="A36" s="1122" t="s">
        <v>159</v>
      </c>
      <c r="B36" s="1123"/>
      <c r="C36" s="1123">
        <f>'Crop Yields, Prices &amp; Insur (X)'!E11</f>
        <v>120</v>
      </c>
      <c r="D36" s="1123">
        <f>'Crop Yields, Prices &amp; Insur (X)'!F11</f>
        <v>150</v>
      </c>
      <c r="E36" s="1029"/>
      <c r="F36" s="135">
        <f>'Crop Yields, Prices &amp; Insur (X)'!G11</f>
        <v>0</v>
      </c>
      <c r="G36" s="114"/>
      <c r="H36" s="1600"/>
      <c r="I36" s="1600"/>
      <c r="J36" s="1600"/>
      <c r="K36" s="1600"/>
      <c r="L36" s="1"/>
    </row>
    <row r="37" spans="1:12" ht="14.25" customHeight="1" thickBot="1" x14ac:dyDescent="0.25">
      <c r="A37" s="1132" t="s">
        <v>49</v>
      </c>
      <c r="B37" s="1142"/>
      <c r="C37" s="456"/>
      <c r="D37" s="1143">
        <f>'Crop Yields, Prices &amp; Insur (X)'!H11</f>
        <v>2.4300000000000002</v>
      </c>
      <c r="E37" s="1032"/>
      <c r="F37" s="136">
        <f>'Crop Yields, Prices &amp; Insur (X)'!I11</f>
        <v>0</v>
      </c>
      <c r="G37" s="114"/>
      <c r="H37" s="1600"/>
      <c r="I37" s="1600"/>
      <c r="J37" s="1600"/>
      <c r="K37" s="1600"/>
      <c r="L37" s="1"/>
    </row>
    <row r="38" spans="1:12" ht="14.25" customHeight="1" thickBot="1" x14ac:dyDescent="0.25">
      <c r="A38" s="1008" t="s">
        <v>42</v>
      </c>
      <c r="B38" s="1035"/>
      <c r="C38" s="1035">
        <f>(C36*D$37)</f>
        <v>291.60000000000002</v>
      </c>
      <c r="D38" s="1036">
        <f>(D36*D$37)</f>
        <v>364.5</v>
      </c>
      <c r="E38" s="1037"/>
      <c r="F38" s="1561">
        <f>(F36*F$37)</f>
        <v>0</v>
      </c>
      <c r="G38" s="114"/>
      <c r="H38" s="1600"/>
      <c r="I38" s="1600"/>
      <c r="J38" s="1600"/>
      <c r="K38" s="1600"/>
      <c r="L38" s="1"/>
    </row>
    <row r="39" spans="1:12" ht="13.5" thickBot="1" x14ac:dyDescent="0.25">
      <c r="A39" s="1008" t="s">
        <v>48</v>
      </c>
      <c r="B39" s="1035"/>
      <c r="C39" s="1035">
        <f>(C38-D34)</f>
        <v>-53.80567957320676</v>
      </c>
      <c r="D39" s="1036">
        <f>(D38-D34)</f>
        <v>19.094320426793217</v>
      </c>
      <c r="E39" s="1038"/>
      <c r="F39" s="120" t="e">
        <f>F38-F34</f>
        <v>#DIV/0!</v>
      </c>
      <c r="G39" s="114"/>
      <c r="H39" s="1024" t="s">
        <v>56</v>
      </c>
      <c r="L39" s="1"/>
    </row>
    <row r="40" spans="1:12" ht="13.5" customHeight="1" x14ac:dyDescent="0.2">
      <c r="A40" s="1040" t="s">
        <v>300</v>
      </c>
      <c r="B40" s="1123"/>
      <c r="C40" s="1102" t="s">
        <v>192</v>
      </c>
      <c r="D40" s="1631"/>
      <c r="E40" s="1632"/>
      <c r="F40" s="137" t="s">
        <v>192</v>
      </c>
      <c r="G40" s="114"/>
      <c r="H40" s="1604" t="s">
        <v>343</v>
      </c>
      <c r="I40" s="1604"/>
      <c r="J40" s="1604"/>
      <c r="K40" s="1604"/>
      <c r="L40" s="1"/>
    </row>
    <row r="41" spans="1:12" ht="12.75" customHeight="1" x14ac:dyDescent="0.2">
      <c r="A41" s="1074"/>
      <c r="B41" s="1137"/>
      <c r="C41" s="1117">
        <f>'Specialized Equipment (VII)'!J15</f>
        <v>0</v>
      </c>
      <c r="D41" s="1633">
        <f>'Specialized Equipment (VII)'!C15</f>
        <v>0</v>
      </c>
      <c r="E41" s="1628"/>
      <c r="F41" s="138">
        <f>'Specialized Equipment (VII)'!K15</f>
        <v>0</v>
      </c>
      <c r="G41" s="114"/>
      <c r="H41" s="1604"/>
      <c r="I41" s="1604"/>
      <c r="J41" s="1604"/>
      <c r="K41" s="1604"/>
      <c r="L41" s="1"/>
    </row>
    <row r="42" spans="1:12" ht="12.75" customHeight="1" x14ac:dyDescent="0.2">
      <c r="A42" s="1050"/>
      <c r="B42" s="456"/>
      <c r="C42" s="1117">
        <f>'Specialized Equipment (VII)'!J16</f>
        <v>0</v>
      </c>
      <c r="D42" s="1634">
        <f>'Specialized Equipment (VII)'!C16</f>
        <v>0</v>
      </c>
      <c r="E42" s="1630"/>
      <c r="F42" s="111">
        <f>'Specialized Equipment (VII)'!K16</f>
        <v>0</v>
      </c>
      <c r="G42" s="114"/>
      <c r="H42" s="1641" t="s">
        <v>57</v>
      </c>
      <c r="I42" s="1641"/>
      <c r="J42" s="1641"/>
      <c r="K42" s="1641"/>
      <c r="L42" s="1"/>
    </row>
    <row r="43" spans="1:12" ht="12.75" customHeight="1" thickBot="1" x14ac:dyDescent="0.25">
      <c r="A43" s="1145" t="s">
        <v>198</v>
      </c>
      <c r="B43" s="1146"/>
      <c r="C43" s="1118">
        <f>SUM(C41:C42)</f>
        <v>0</v>
      </c>
      <c r="D43" s="1635" t="s">
        <v>198</v>
      </c>
      <c r="E43" s="1636"/>
      <c r="F43" s="121">
        <f>SUM(F41:F42)</f>
        <v>0</v>
      </c>
      <c r="G43" s="114"/>
      <c r="H43" s="1600" t="s">
        <v>638</v>
      </c>
      <c r="I43" s="1618"/>
      <c r="J43" s="1618"/>
      <c r="K43" s="1618"/>
      <c r="L43" s="1"/>
    </row>
    <row r="44" spans="1:12" ht="12.75" customHeight="1" thickTop="1" x14ac:dyDescent="0.2">
      <c r="A44" s="1074" t="s">
        <v>449</v>
      </c>
      <c r="B44" s="1123"/>
      <c r="C44" s="1123"/>
      <c r="D44" s="1111"/>
      <c r="E44" s="1055"/>
      <c r="F44" s="98"/>
      <c r="G44" s="114"/>
      <c r="H44" s="1618"/>
      <c r="I44" s="1618"/>
      <c r="J44" s="1618"/>
      <c r="K44" s="1618"/>
      <c r="L44" s="1"/>
    </row>
    <row r="45" spans="1:12" ht="13.5" customHeight="1" x14ac:dyDescent="0.2">
      <c r="A45" s="1147" t="s">
        <v>420</v>
      </c>
      <c r="B45" s="1053"/>
      <c r="C45" s="1053" t="s">
        <v>422</v>
      </c>
      <c r="D45" s="1054">
        <f>D34/D36</f>
        <v>2.3027045304880454</v>
      </c>
      <c r="E45" s="1055"/>
      <c r="F45" s="139" t="e">
        <f>F34/F36</f>
        <v>#DIV/0!</v>
      </c>
      <c r="G45" s="114"/>
      <c r="H45" s="1618"/>
      <c r="I45" s="1618"/>
      <c r="J45" s="1618"/>
      <c r="K45" s="1618"/>
      <c r="L45" s="1"/>
    </row>
    <row r="46" spans="1:12" ht="12.6" customHeight="1" thickBot="1" x14ac:dyDescent="0.25">
      <c r="A46" s="1056" t="s">
        <v>421</v>
      </c>
      <c r="B46" s="1057"/>
      <c r="C46" s="1058" t="s">
        <v>292</v>
      </c>
      <c r="D46" s="1059">
        <f>D34/D37</f>
        <v>142.14225496839785</v>
      </c>
      <c r="E46" s="1060"/>
      <c r="F46" s="140" t="e">
        <f>F34/F37</f>
        <v>#DIV/0!</v>
      </c>
      <c r="G46" s="114"/>
      <c r="H46" s="1618"/>
      <c r="I46" s="1618"/>
      <c r="J46" s="1618"/>
      <c r="K46" s="1618"/>
      <c r="L46" s="1"/>
    </row>
    <row r="47" spans="1:12" ht="12.6" customHeight="1" thickTop="1" x14ac:dyDescent="0.2">
      <c r="A47" s="395"/>
      <c r="B47" s="1061"/>
      <c r="C47" s="395"/>
      <c r="D47" s="395"/>
      <c r="E47" s="395"/>
      <c r="F47" s="395"/>
      <c r="G47" s="114"/>
      <c r="H47" s="1618"/>
      <c r="I47" s="1618"/>
      <c r="J47" s="1618"/>
      <c r="K47" s="1618"/>
      <c r="L47" s="1"/>
    </row>
    <row r="48" spans="1:12" ht="12.6" customHeight="1" x14ac:dyDescent="0.2">
      <c r="A48" s="395"/>
      <c r="B48" s="395"/>
      <c r="C48" s="395"/>
      <c r="D48" s="395"/>
      <c r="E48" s="395"/>
      <c r="F48" s="395"/>
      <c r="G48" s="114"/>
      <c r="L48" s="1"/>
    </row>
    <row r="49" spans="1:12" ht="12.6" customHeight="1" x14ac:dyDescent="0.2">
      <c r="A49" s="1024" t="s">
        <v>58</v>
      </c>
      <c r="B49" s="395"/>
      <c r="C49" s="395"/>
      <c r="D49" s="395"/>
      <c r="E49" s="395"/>
      <c r="F49" s="395"/>
      <c r="G49" s="114"/>
      <c r="H49" s="1600" t="s">
        <v>162</v>
      </c>
      <c r="I49" s="1600"/>
      <c r="J49" s="1600"/>
      <c r="K49" s="1600"/>
      <c r="L49" s="1"/>
    </row>
    <row r="50" spans="1:12" ht="12.6" customHeight="1" x14ac:dyDescent="0.2">
      <c r="A50" s="1622" t="s">
        <v>333</v>
      </c>
      <c r="B50" s="1622"/>
      <c r="C50" s="1622"/>
      <c r="D50" s="1622"/>
      <c r="E50" s="1622"/>
      <c r="F50" s="1622"/>
      <c r="G50" s="114"/>
      <c r="H50" s="1600"/>
      <c r="I50" s="1600"/>
      <c r="J50" s="1600"/>
      <c r="K50" s="1600"/>
      <c r="L50" s="1"/>
    </row>
    <row r="51" spans="1:12" ht="12" customHeight="1" x14ac:dyDescent="0.2">
      <c r="A51" s="1622"/>
      <c r="B51" s="1622"/>
      <c r="C51" s="1622"/>
      <c r="D51" s="1622"/>
      <c r="E51" s="1622"/>
      <c r="F51" s="1622"/>
      <c r="G51" s="114"/>
      <c r="H51" s="1600"/>
      <c r="I51" s="1600"/>
      <c r="J51" s="1600"/>
      <c r="K51" s="1600"/>
      <c r="L51" s="1"/>
    </row>
    <row r="52" spans="1:12" ht="12" customHeight="1" x14ac:dyDescent="0.2">
      <c r="A52" s="1622"/>
      <c r="B52" s="1622"/>
      <c r="C52" s="1622"/>
      <c r="D52" s="1622"/>
      <c r="E52" s="1622"/>
      <c r="F52" s="1622"/>
      <c r="G52" s="114"/>
      <c r="H52" s="1600"/>
      <c r="I52" s="1600"/>
      <c r="J52" s="1600"/>
      <c r="K52" s="1600"/>
      <c r="L52" s="1"/>
    </row>
    <row r="53" spans="1:12" ht="12" customHeight="1" x14ac:dyDescent="0.2">
      <c r="A53" s="1622"/>
      <c r="B53" s="1622"/>
      <c r="C53" s="1622"/>
      <c r="D53" s="1622"/>
      <c r="E53" s="1622"/>
      <c r="F53" s="1622"/>
      <c r="G53" s="1084"/>
      <c r="H53" s="395"/>
      <c r="I53" s="395"/>
      <c r="J53" s="395"/>
      <c r="K53" s="395"/>
      <c r="L53" s="1"/>
    </row>
    <row r="54" spans="1:12" ht="12" customHeight="1" x14ac:dyDescent="0.2">
      <c r="A54" s="576"/>
      <c r="B54" s="943"/>
      <c r="C54" s="943"/>
      <c r="D54" s="576"/>
      <c r="E54" s="576"/>
      <c r="F54" s="114"/>
      <c r="G54" s="1084"/>
      <c r="H54" s="395"/>
      <c r="I54" s="576"/>
      <c r="J54" s="576"/>
      <c r="K54" s="576"/>
      <c r="L54" s="1"/>
    </row>
    <row r="55" spans="1:12" ht="12" customHeight="1" x14ac:dyDescent="0.2">
      <c r="A55" s="576"/>
      <c r="B55" s="943"/>
      <c r="C55" s="943"/>
      <c r="D55" s="576"/>
      <c r="E55" s="576"/>
      <c r="F55" s="114"/>
      <c r="G55" s="1084"/>
      <c r="H55" s="576"/>
      <c r="I55" s="576"/>
      <c r="J55" s="576"/>
      <c r="K55" s="576"/>
      <c r="L55" s="1"/>
    </row>
    <row r="56" spans="1:12" ht="12" customHeight="1" x14ac:dyDescent="0.2">
      <c r="G56" s="18"/>
      <c r="H56" s="1"/>
      <c r="I56" s="1"/>
      <c r="J56" s="1"/>
      <c r="K56" s="1"/>
      <c r="L56" s="1"/>
    </row>
    <row r="57" spans="1:12" ht="12" customHeight="1" x14ac:dyDescent="0.2">
      <c r="F57" s="1614"/>
      <c r="G57" s="1614"/>
      <c r="I57" s="1"/>
      <c r="J57" s="1"/>
      <c r="K57" s="1"/>
      <c r="L57" s="1"/>
    </row>
  </sheetData>
  <sheetProtection password="EE8D" sheet="1" objects="1" scenarios="1"/>
  <mergeCells count="16">
    <mergeCell ref="F57:G57"/>
    <mergeCell ref="D41:E41"/>
    <mergeCell ref="D42:E42"/>
    <mergeCell ref="D43:E43"/>
    <mergeCell ref="A50:F53"/>
    <mergeCell ref="H42:K42"/>
    <mergeCell ref="H49:K52"/>
    <mergeCell ref="H43:K47"/>
    <mergeCell ref="H40:K41"/>
    <mergeCell ref="H25:K29"/>
    <mergeCell ref="H7:K8"/>
    <mergeCell ref="D40:E40"/>
    <mergeCell ref="H35:K38"/>
    <mergeCell ref="H31:K33"/>
    <mergeCell ref="H9:K14"/>
    <mergeCell ref="H19:K23"/>
  </mergeCells>
  <pageMargins left="0.55338541666666663" right="0.25" top="0.5" bottom="0.5" header="0.5" footer="0.5"/>
  <pageSetup fitToWidth="0" fitToHeight="0" orientation="portrait" r:id="rId1"/>
  <headerFooter alignWithMargins="0">
    <oddFooter>&amp;CPage 7</oddFooter>
  </headerFooter>
  <ignoredErrors>
    <ignoredError sqref="F20:F46" evalError="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showRowColHeaders="0" showRuler="0" view="pageLayout" zoomScale="160" zoomScaleNormal="100" zoomScalePageLayoutView="160" workbookViewId="0">
      <selection activeCell="F38" sqref="F38"/>
    </sheetView>
  </sheetViews>
  <sheetFormatPr defaultRowHeight="12.75" x14ac:dyDescent="0.2"/>
  <cols>
    <col min="1" max="1" width="14.28515625" customWidth="1"/>
    <col min="2" max="3" width="6.5703125" customWidth="1"/>
    <col min="4" max="4" width="8.42578125" customWidth="1"/>
    <col min="5" max="5" width="4" style="44" customWidth="1"/>
    <col min="6" max="6" width="8.42578125" customWidth="1"/>
    <col min="7" max="7" width="1.7109375" customWidth="1"/>
    <col min="8" max="8" width="11.5703125" customWidth="1"/>
    <col min="9" max="9" width="11.7109375" customWidth="1"/>
    <col min="10" max="10" width="10.28515625" customWidth="1"/>
    <col min="11" max="11" width="11.5703125" customWidth="1"/>
    <col min="12" max="12" width="1.7109375" customWidth="1"/>
  </cols>
  <sheetData>
    <row r="1" spans="1:12" ht="16.5" customHeight="1" x14ac:dyDescent="0.25">
      <c r="A1" s="1066" t="s">
        <v>403</v>
      </c>
      <c r="B1" s="944" t="s">
        <v>72</v>
      </c>
      <c r="D1" s="576"/>
      <c r="E1" s="576"/>
      <c r="F1" s="114"/>
      <c r="G1" s="114"/>
      <c r="H1" s="576"/>
      <c r="J1" s="395"/>
      <c r="K1" s="576"/>
      <c r="L1" s="1"/>
    </row>
    <row r="2" spans="1:12" ht="12" customHeight="1" x14ac:dyDescent="0.2">
      <c r="A2" s="576"/>
      <c r="B2" s="1644" t="s">
        <v>274</v>
      </c>
      <c r="C2" s="1644"/>
      <c r="D2" s="1644"/>
      <c r="E2" s="576"/>
      <c r="F2" s="114"/>
      <c r="G2" s="114"/>
      <c r="H2" s="576"/>
      <c r="I2" s="1645" t="s">
        <v>275</v>
      </c>
      <c r="J2" s="1645"/>
      <c r="K2" s="576"/>
      <c r="L2" s="1"/>
    </row>
    <row r="3" spans="1:12" ht="13.5" customHeight="1" x14ac:dyDescent="0.2">
      <c r="B3" s="1644"/>
      <c r="C3" s="1644"/>
      <c r="D3" s="1644"/>
      <c r="E3" s="946"/>
      <c r="G3" s="1085"/>
      <c r="I3" s="1645"/>
      <c r="J3" s="1645"/>
      <c r="K3" s="576"/>
      <c r="L3" s="1"/>
    </row>
    <row r="4" spans="1:12" ht="14.1" customHeight="1" x14ac:dyDescent="0.2">
      <c r="A4" s="950"/>
      <c r="B4" s="951"/>
      <c r="D4" s="950"/>
      <c r="E4" s="950"/>
      <c r="F4" s="952" t="s">
        <v>277</v>
      </c>
      <c r="G4" s="114"/>
      <c r="L4" s="1"/>
    </row>
    <row r="5" spans="1:12" ht="14.1" customHeight="1" thickBot="1" x14ac:dyDescent="0.25">
      <c r="A5" s="954" t="s">
        <v>143</v>
      </c>
      <c r="B5" s="954" t="s">
        <v>278</v>
      </c>
      <c r="C5" s="955" t="s">
        <v>279</v>
      </c>
      <c r="D5" s="954" t="s">
        <v>223</v>
      </c>
      <c r="E5" s="956" t="s">
        <v>87</v>
      </c>
      <c r="F5" s="954" t="s">
        <v>223</v>
      </c>
      <c r="G5" s="114"/>
      <c r="L5" s="1"/>
    </row>
    <row r="6" spans="1:12" ht="12.75" customHeight="1" thickTop="1" x14ac:dyDescent="0.2">
      <c r="A6" s="957" t="s">
        <v>129</v>
      </c>
      <c r="B6" s="958"/>
      <c r="C6" s="959"/>
      <c r="D6" s="1086">
        <f>'Seed Rates &amp; Cost (I)'!E12*'Seed Rates &amp; Cost (I)'!H12</f>
        <v>66</v>
      </c>
      <c r="E6" s="961"/>
      <c r="F6" s="962">
        <f>'Seed Rates &amp; Cost (I)'!F12*'Seed Rates &amp; Cost (I)'!I12</f>
        <v>0</v>
      </c>
      <c r="G6" s="114"/>
      <c r="H6" s="948" t="s">
        <v>53</v>
      </c>
      <c r="L6" s="1"/>
    </row>
    <row r="7" spans="1:12" ht="12.75" customHeight="1" x14ac:dyDescent="0.2">
      <c r="A7" s="1122" t="s">
        <v>170</v>
      </c>
      <c r="B7" s="1123"/>
      <c r="C7" s="1123"/>
      <c r="D7" s="1124">
        <f>'Seed Treat &amp; Herbicide (III)'!D11</f>
        <v>0</v>
      </c>
      <c r="E7" s="966"/>
      <c r="F7" s="125">
        <f>'Seed Treat &amp; Herbicide (III)'!F11</f>
        <v>0</v>
      </c>
      <c r="G7" s="114"/>
      <c r="H7" s="1600" t="s">
        <v>626</v>
      </c>
      <c r="I7" s="1600"/>
      <c r="J7" s="1600"/>
      <c r="K7" s="1600"/>
      <c r="L7" s="1"/>
    </row>
    <row r="8" spans="1:12" ht="12.75" customHeight="1" x14ac:dyDescent="0.2">
      <c r="A8" s="1122" t="s">
        <v>120</v>
      </c>
      <c r="B8" s="1123"/>
      <c r="C8" s="1123"/>
      <c r="D8" s="1124">
        <f>'Fertilizer (II)'!C35</f>
        <v>1</v>
      </c>
      <c r="E8" s="969"/>
      <c r="F8" s="126">
        <f>'Fertilizer (II)'!H35</f>
        <v>0</v>
      </c>
      <c r="G8" s="114"/>
      <c r="H8" s="1600"/>
      <c r="I8" s="1600"/>
      <c r="J8" s="1600"/>
      <c r="K8" s="1600"/>
      <c r="L8" s="1"/>
    </row>
    <row r="9" spans="1:12" ht="12.75" customHeight="1" x14ac:dyDescent="0.2">
      <c r="A9" s="1122" t="s">
        <v>578</v>
      </c>
      <c r="B9" s="1123">
        <f>'Fertilizer (II)'!C12</f>
        <v>160</v>
      </c>
      <c r="C9" s="1123" t="s">
        <v>92</v>
      </c>
      <c r="D9" s="1124">
        <f>B9*'Fertilizer (II)'!D29</f>
        <v>86.798705910202784</v>
      </c>
      <c r="E9" s="982">
        <f>'Fertilizer (II)'!H12</f>
        <v>0</v>
      </c>
      <c r="F9" s="127">
        <f>E9*'Fertilizer (II)'!I29</f>
        <v>0</v>
      </c>
      <c r="G9" s="114"/>
      <c r="H9" s="1600"/>
      <c r="I9" s="1600"/>
      <c r="J9" s="1600"/>
      <c r="K9" s="1600"/>
      <c r="L9" s="1"/>
    </row>
    <row r="10" spans="1:12" s="76" customFormat="1" ht="12.75" customHeight="1" x14ac:dyDescent="0.2">
      <c r="A10" s="1125" t="s">
        <v>499</v>
      </c>
      <c r="B10" s="1123">
        <f>'Fertilizer (II)'!D12</f>
        <v>0</v>
      </c>
      <c r="C10" s="1123" t="s">
        <v>92</v>
      </c>
      <c r="D10" s="1124">
        <f>B10*'Fertilizer (II)'!D32</f>
        <v>0</v>
      </c>
      <c r="E10" s="982">
        <f>'Fertilizer (II)'!I12</f>
        <v>0</v>
      </c>
      <c r="F10" s="127">
        <f>E10*'Fertilizer (II)'!I32</f>
        <v>0</v>
      </c>
      <c r="G10" s="114"/>
      <c r="L10" s="1"/>
    </row>
    <row r="11" spans="1:12" ht="12.75" customHeight="1" thickBot="1" x14ac:dyDescent="0.25">
      <c r="A11" s="1125" t="s">
        <v>312</v>
      </c>
      <c r="B11" s="1123">
        <f>'Fertilizer (II)'!E12</f>
        <v>40</v>
      </c>
      <c r="C11" s="1123" t="s">
        <v>92</v>
      </c>
      <c r="D11" s="1124">
        <f>B11*'Fertilizer (II)'!D30</f>
        <v>26.581344955052838</v>
      </c>
      <c r="E11" s="1126">
        <f>'Fertilizer (II)'!J12</f>
        <v>0</v>
      </c>
      <c r="F11" s="127">
        <f>E11*'Fertilizer (II)'!I30</f>
        <v>0</v>
      </c>
      <c r="G11" s="114"/>
      <c r="H11" s="948" t="s">
        <v>54</v>
      </c>
      <c r="L11" s="12"/>
    </row>
    <row r="12" spans="1:12" ht="12.75" customHeight="1" thickTop="1" x14ac:dyDescent="0.2">
      <c r="A12" s="1125" t="s">
        <v>313</v>
      </c>
      <c r="B12" s="1123">
        <f>'Fertilizer (II)'!F12</f>
        <v>0</v>
      </c>
      <c r="C12" s="1123" t="s">
        <v>92</v>
      </c>
      <c r="D12" s="1124">
        <f>B12*'Fertilizer (II)'!D31</f>
        <v>0</v>
      </c>
      <c r="E12" s="1127">
        <f>'Fertilizer (II)'!K12</f>
        <v>0</v>
      </c>
      <c r="F12" s="127">
        <f>E12*'Fertilizer (II)'!I31</f>
        <v>0</v>
      </c>
      <c r="G12" s="114"/>
      <c r="H12" s="986" t="s">
        <v>282</v>
      </c>
      <c r="I12" s="987"/>
      <c r="J12" s="24">
        <f>'Seed Rates &amp; Cost (I)'!C12</f>
        <v>110</v>
      </c>
      <c r="K12" s="988" t="s">
        <v>283</v>
      </c>
      <c r="L12" s="13"/>
    </row>
    <row r="13" spans="1:12" ht="12.75" customHeight="1" x14ac:dyDescent="0.2">
      <c r="A13" s="1122" t="s">
        <v>131</v>
      </c>
      <c r="B13" s="1123"/>
      <c r="C13" s="1123"/>
      <c r="D13" s="1124">
        <f>'Seed Treat &amp; Herbicide (III)'!D31+'Seed Treat &amp; Herbicide (III)'!D39</f>
        <v>19.37</v>
      </c>
      <c r="E13" s="1128"/>
      <c r="F13" s="126">
        <f>'Seed Treat &amp; Herbicide (III)'!F31+'Seed Treat &amp; Herbicide (III)'!F39</f>
        <v>0</v>
      </c>
      <c r="G13" s="114"/>
      <c r="H13" s="1154" t="s">
        <v>285</v>
      </c>
      <c r="I13" s="991" t="s">
        <v>284</v>
      </c>
      <c r="J13" s="31">
        <v>5</v>
      </c>
      <c r="K13" s="1155" t="s">
        <v>86</v>
      </c>
      <c r="L13" s="12"/>
    </row>
    <row r="14" spans="1:12" ht="12.75" customHeight="1" thickBot="1" x14ac:dyDescent="0.25">
      <c r="A14" s="1122" t="s">
        <v>216</v>
      </c>
      <c r="B14" s="1123"/>
      <c r="C14" s="1123"/>
      <c r="D14" s="1124">
        <f>'Insecticide &amp; Fungicide (IV)'!D12</f>
        <v>5.45</v>
      </c>
      <c r="E14" s="966"/>
      <c r="F14" s="125">
        <f>'Insecticide &amp; Fungicide (IV)'!F12</f>
        <v>0</v>
      </c>
      <c r="G14" s="114"/>
      <c r="H14" s="993" t="s">
        <v>83</v>
      </c>
      <c r="I14" s="994"/>
      <c r="J14" s="23">
        <f>'Seed Rates &amp; Cost (I)'!E12</f>
        <v>6</v>
      </c>
      <c r="K14" s="995" t="s">
        <v>286</v>
      </c>
      <c r="L14" s="1"/>
    </row>
    <row r="15" spans="1:12" ht="12.75" customHeight="1" thickTop="1" x14ac:dyDescent="0.2">
      <c r="A15" s="1122" t="s">
        <v>137</v>
      </c>
      <c r="B15" s="1123"/>
      <c r="C15" s="1123"/>
      <c r="D15" s="1124">
        <f>'Insecticide &amp; Fungicide (IV)'!D36</f>
        <v>20.65</v>
      </c>
      <c r="E15" s="966"/>
      <c r="F15" s="125">
        <f>'Insecticide &amp; Fungicide (IV)'!F36</f>
        <v>0</v>
      </c>
      <c r="G15" s="114"/>
      <c r="H15" s="996" t="s">
        <v>280</v>
      </c>
      <c r="I15" s="999"/>
      <c r="J15" s="999"/>
      <c r="K15" s="999"/>
      <c r="L15" s="1"/>
    </row>
    <row r="16" spans="1:12" ht="12.75" customHeight="1" x14ac:dyDescent="0.2">
      <c r="A16" s="1122" t="s">
        <v>287</v>
      </c>
      <c r="B16" s="1123"/>
      <c r="C16" s="1123"/>
      <c r="D16" s="1129">
        <f>'Fuel and Repair(VI)'!C11</f>
        <v>17.387999999999998</v>
      </c>
      <c r="E16" s="966"/>
      <c r="F16" s="128">
        <f>'Fuel and Repair(VI)'!D11</f>
        <v>0</v>
      </c>
      <c r="G16" s="114"/>
      <c r="H16" s="948" t="s">
        <v>55</v>
      </c>
      <c r="L16" s="1"/>
    </row>
    <row r="17" spans="1:12" ht="12.75" customHeight="1" x14ac:dyDescent="0.2">
      <c r="A17" s="1122" t="s">
        <v>288</v>
      </c>
      <c r="B17" s="1123"/>
      <c r="C17" s="1123"/>
      <c r="D17" s="1129">
        <f>'Fuel and Repair(VI)'!F11</f>
        <v>6.22</v>
      </c>
      <c r="E17" s="966"/>
      <c r="F17" s="126">
        <f>'Fuel and Repair(VI)'!G11</f>
        <v>0</v>
      </c>
      <c r="G17" s="114"/>
      <c r="H17" s="1603" t="s">
        <v>608</v>
      </c>
      <c r="I17" s="1603"/>
      <c r="J17" s="1603"/>
      <c r="K17" s="1603"/>
      <c r="L17" s="1"/>
    </row>
    <row r="18" spans="1:12" ht="12.75" customHeight="1" x14ac:dyDescent="0.2">
      <c r="A18" s="1122" t="s">
        <v>289</v>
      </c>
      <c r="B18" s="1123"/>
      <c r="C18" s="1123"/>
      <c r="D18" s="1124">
        <f>SUM('Other &amp; Custom (XI)'!E32:E33)</f>
        <v>0</v>
      </c>
      <c r="E18" s="966"/>
      <c r="F18" s="126">
        <f>SUM('Other &amp; Custom (XI)'!F32:F33)</f>
        <v>0</v>
      </c>
      <c r="G18" s="114"/>
      <c r="H18" s="1603"/>
      <c r="I18" s="1603"/>
      <c r="J18" s="1603"/>
      <c r="K18" s="1603"/>
      <c r="L18" s="1"/>
    </row>
    <row r="19" spans="1:12" ht="12.75" customHeight="1" x14ac:dyDescent="0.2">
      <c r="A19" s="1122" t="s">
        <v>167</v>
      </c>
      <c r="B19" s="1334">
        <f>'Irrigation (IX)'!C12</f>
        <v>4.5</v>
      </c>
      <c r="C19" s="1123" t="s">
        <v>290</v>
      </c>
      <c r="D19" s="1124">
        <f>'Irrigation (IX)'!C31*(B19/10)</f>
        <v>9</v>
      </c>
      <c r="E19" s="998">
        <f>'Irrigation (IX)'!E12</f>
        <v>0</v>
      </c>
      <c r="F19" s="126">
        <f>'Irrigation (IX)'!E31*(E19/10)</f>
        <v>0</v>
      </c>
      <c r="G19" s="114"/>
      <c r="H19" s="1603"/>
      <c r="I19" s="1603"/>
      <c r="J19" s="1603"/>
      <c r="K19" s="1603"/>
      <c r="L19" s="1"/>
    </row>
    <row r="20" spans="1:12" ht="12.75" customHeight="1" x14ac:dyDescent="0.2">
      <c r="A20" s="1122" t="s">
        <v>291</v>
      </c>
      <c r="B20" s="1123"/>
      <c r="C20" s="1123"/>
      <c r="D20" s="1124">
        <f>'Irrigation (IX)'!$C$36</f>
        <v>11.278195488721805</v>
      </c>
      <c r="E20" s="966"/>
      <c r="F20" s="129" t="e">
        <f>'Irrigation (IX)'!E36</f>
        <v>#DIV/0!</v>
      </c>
      <c r="G20" s="115"/>
      <c r="H20" s="1603"/>
      <c r="I20" s="1603"/>
      <c r="J20" s="1603"/>
      <c r="K20" s="1603"/>
      <c r="L20" s="1"/>
    </row>
    <row r="21" spans="1:12" ht="12.75" customHeight="1" x14ac:dyDescent="0.2">
      <c r="A21" s="1122" t="s">
        <v>327</v>
      </c>
      <c r="B21" s="1123"/>
      <c r="C21" s="1123"/>
      <c r="D21" s="1124">
        <f>'Irrigation (IX)'!$C$29+(B19/12*3.5)</f>
        <v>26.702500000000001</v>
      </c>
      <c r="E21" s="966"/>
      <c r="F21" s="130">
        <f>'Irrigation (IX)'!$E$29+(E19/12*3.5)</f>
        <v>0</v>
      </c>
      <c r="G21" s="114"/>
      <c r="H21" s="1003" t="s">
        <v>329</v>
      </c>
      <c r="I21" s="1039"/>
      <c r="J21" s="1039"/>
      <c r="K21" s="1039"/>
      <c r="L21" s="1"/>
    </row>
    <row r="22" spans="1:12" ht="12.75" customHeight="1" x14ac:dyDescent="0.2">
      <c r="A22" s="1122" t="s">
        <v>597</v>
      </c>
      <c r="B22" s="1123">
        <f>'Crop Yields, Prices &amp; Insur (X)'!D12</f>
        <v>47.9</v>
      </c>
      <c r="C22" s="1152" t="s">
        <v>292</v>
      </c>
      <c r="D22" s="1124">
        <f>'Crop Yields, Prices &amp; Insur (X)'!C39</f>
        <v>6.55</v>
      </c>
      <c r="E22" s="1001">
        <f>'Crop Yields, Prices &amp; Insur (X)'!D12</f>
        <v>47.9</v>
      </c>
      <c r="F22" s="126">
        <f>'Crop Yields, Prices &amp; Insur (X)'!D39</f>
        <v>0</v>
      </c>
      <c r="G22" s="114"/>
      <c r="H22" s="1598" t="s">
        <v>612</v>
      </c>
      <c r="I22" s="1598"/>
      <c r="J22" s="1598"/>
      <c r="K22" s="1598"/>
      <c r="L22" s="1"/>
    </row>
    <row r="23" spans="1:12" ht="12.75" customHeight="1" x14ac:dyDescent="0.2">
      <c r="A23" s="1122" t="s">
        <v>169</v>
      </c>
      <c r="B23" s="1156"/>
      <c r="C23" s="1130"/>
      <c r="D23" s="1124">
        <f>'Crop Yields, Prices &amp; Insur (X)'!H39</f>
        <v>13.649999999999999</v>
      </c>
      <c r="E23" s="966"/>
      <c r="F23" s="126">
        <f>'Crop Yields, Prices &amp; Insur (X)'!I39</f>
        <v>0</v>
      </c>
      <c r="G23" s="114"/>
      <c r="H23" s="1646" t="s">
        <v>147</v>
      </c>
      <c r="I23" s="1646"/>
      <c r="J23" s="1646"/>
      <c r="K23" s="1646"/>
      <c r="L23" s="1"/>
    </row>
    <row r="24" spans="1:12" ht="12.75" customHeight="1" x14ac:dyDescent="0.2">
      <c r="A24" s="1122" t="s">
        <v>293</v>
      </c>
      <c r="B24" s="1123">
        <f>'Overhead &amp; Labour (VIII)'!D35</f>
        <v>0</v>
      </c>
      <c r="C24" s="1123" t="s">
        <v>294</v>
      </c>
      <c r="D24" s="1124">
        <f>'Overhead &amp; Labour (VIII)'!E35</f>
        <v>0</v>
      </c>
      <c r="E24" s="1131">
        <f>'Overhead &amp; Labour (VIII)'!F35</f>
        <v>0</v>
      </c>
      <c r="F24" s="126">
        <f>'Overhead &amp; Labour (VIII)'!G35</f>
        <v>0</v>
      </c>
      <c r="G24" s="114"/>
      <c r="H24" s="1642" t="s">
        <v>148</v>
      </c>
      <c r="I24" s="1642"/>
      <c r="J24" s="1642"/>
      <c r="K24" s="1642"/>
      <c r="L24" s="1"/>
    </row>
    <row r="25" spans="1:12" ht="12.75" customHeight="1" x14ac:dyDescent="0.2">
      <c r="A25" s="1157" t="s">
        <v>196</v>
      </c>
      <c r="B25" s="456"/>
      <c r="C25" s="456"/>
      <c r="D25" s="1158">
        <f>'Other &amp; Custom (XI)'!E10</f>
        <v>0</v>
      </c>
      <c r="E25" s="966"/>
      <c r="F25" s="126">
        <f>'Other &amp; Custom (XI)'!F10</f>
        <v>0</v>
      </c>
      <c r="G25" s="114"/>
      <c r="H25" s="1646" t="s">
        <v>149</v>
      </c>
      <c r="I25" s="1646"/>
      <c r="J25" s="1646"/>
      <c r="K25" s="1646"/>
      <c r="L25" s="1"/>
    </row>
    <row r="26" spans="1:12" ht="12.75" customHeight="1" x14ac:dyDescent="0.2">
      <c r="A26" s="1122" t="s">
        <v>295</v>
      </c>
      <c r="B26" s="1123"/>
      <c r="C26" s="1123"/>
      <c r="D26" s="1124">
        <f>'Overhead &amp; Labour (VIII)'!$F$23</f>
        <v>9.1999999999999993</v>
      </c>
      <c r="E26" s="966"/>
      <c r="F26" s="147" t="e">
        <f>'Overhead &amp; Labour (VIII)'!G23</f>
        <v>#DIV/0!</v>
      </c>
      <c r="G26" s="114"/>
      <c r="H26" s="1603" t="s">
        <v>610</v>
      </c>
      <c r="I26" s="1603"/>
      <c r="J26" s="1603"/>
      <c r="K26" s="1603"/>
      <c r="L26" s="1"/>
    </row>
    <row r="27" spans="1:12" ht="14.25" customHeight="1" thickBot="1" x14ac:dyDescent="0.25">
      <c r="A27" s="1132" t="s">
        <v>296</v>
      </c>
      <c r="B27" s="1133">
        <f>'Equipment, Buildings, Land (V)'!E37</f>
        <v>4.2</v>
      </c>
      <c r="C27" s="1134" t="s">
        <v>200</v>
      </c>
      <c r="D27" s="1135">
        <f>SUM(D6:D26)*(B27/100)*0.5</f>
        <v>6.842613673433525</v>
      </c>
      <c r="E27" s="1093">
        <f>'Equipment, Buildings, Land (V)'!H37</f>
        <v>0</v>
      </c>
      <c r="F27" s="132" t="e">
        <f>SUM(F6:F26)*(E27/100)*0.5</f>
        <v>#DIV/0!</v>
      </c>
      <c r="G27" s="114"/>
      <c r="H27" s="1603"/>
      <c r="I27" s="1603"/>
      <c r="J27" s="1603"/>
      <c r="K27" s="1603"/>
      <c r="L27" s="1"/>
    </row>
    <row r="28" spans="1:12" ht="12.75" customHeight="1" thickBot="1" x14ac:dyDescent="0.25">
      <c r="A28" s="1008" t="s">
        <v>43</v>
      </c>
      <c r="B28" s="1009"/>
      <c r="C28" s="1010"/>
      <c r="D28" s="1113">
        <f>SUM(D6:D27)</f>
        <v>332.68136002741085</v>
      </c>
      <c r="E28" s="1012"/>
      <c r="F28" s="123" t="e">
        <f>SUM(F6:F27)</f>
        <v>#DIV/0!</v>
      </c>
      <c r="G28" s="114"/>
      <c r="H28" s="1603" t="s">
        <v>609</v>
      </c>
      <c r="I28" s="1603"/>
      <c r="J28" s="1603"/>
      <c r="K28" s="1603"/>
      <c r="L28" s="1"/>
    </row>
    <row r="29" spans="1:12" ht="12.75" customHeight="1" x14ac:dyDescent="0.2">
      <c r="A29" s="1013" t="s">
        <v>298</v>
      </c>
      <c r="B29" s="1014"/>
      <c r="C29" s="980"/>
      <c r="D29" s="1095">
        <f>'Equipment, Buildings, Land (V)'!$L$33</f>
        <v>65.793115405604922</v>
      </c>
      <c r="E29" s="1016"/>
      <c r="F29" s="108" t="e">
        <f>'Equipment, Buildings, Land (V)'!M33</f>
        <v>#NUM!</v>
      </c>
      <c r="G29" s="114"/>
      <c r="H29" s="1603"/>
      <c r="I29" s="1603"/>
      <c r="J29" s="1603"/>
      <c r="K29" s="1603"/>
      <c r="L29" s="1"/>
    </row>
    <row r="30" spans="1:12" ht="12.75" customHeight="1" x14ac:dyDescent="0.2">
      <c r="A30" s="1122" t="s">
        <v>299</v>
      </c>
      <c r="B30" s="1136"/>
      <c r="C30" s="1137"/>
      <c r="D30" s="1138">
        <f>'Irrigation (IX)'!$C$42</f>
        <v>28.026072536255075</v>
      </c>
      <c r="E30" s="1020"/>
      <c r="F30" s="129" t="e">
        <f>'Irrigation (IX)'!E42</f>
        <v>#NUM!</v>
      </c>
      <c r="G30" s="114"/>
      <c r="H30" s="1024" t="s">
        <v>50</v>
      </c>
      <c r="L30" s="11"/>
    </row>
    <row r="31" spans="1:12" ht="12.75" customHeight="1" x14ac:dyDescent="0.2">
      <c r="A31" s="1139" t="s">
        <v>300</v>
      </c>
      <c r="B31" s="1123"/>
      <c r="C31" s="1123"/>
      <c r="D31" s="1140">
        <f>C43</f>
        <v>0.33333333333333331</v>
      </c>
      <c r="E31" s="1016"/>
      <c r="F31" s="129">
        <f>F43</f>
        <v>0</v>
      </c>
      <c r="G31" s="114"/>
      <c r="H31" s="1618" t="s">
        <v>376</v>
      </c>
      <c r="I31" s="1618"/>
      <c r="J31" s="1618"/>
      <c r="K31" s="1618"/>
      <c r="L31" s="11"/>
    </row>
    <row r="32" spans="1:12" ht="14.25" customHeight="1" thickBot="1" x14ac:dyDescent="0.25">
      <c r="A32" s="1132" t="s">
        <v>301</v>
      </c>
      <c r="B32" s="1133"/>
      <c r="C32" s="1134"/>
      <c r="D32" s="1141">
        <f>'Equipment, Buildings, Land (V)'!$E$36</f>
        <v>56.25</v>
      </c>
      <c r="E32" s="1016"/>
      <c r="F32" s="133">
        <f>'Equipment, Buildings, Land (V)'!H36</f>
        <v>0</v>
      </c>
      <c r="G32" s="114"/>
      <c r="H32" s="1618"/>
      <c r="I32" s="1618"/>
      <c r="J32" s="1618"/>
      <c r="K32" s="1618"/>
      <c r="L32" s="11"/>
    </row>
    <row r="33" spans="1:16" ht="14.25" customHeight="1" thickBot="1" x14ac:dyDescent="0.25">
      <c r="A33" s="1008" t="s">
        <v>44</v>
      </c>
      <c r="B33" s="1009"/>
      <c r="C33" s="1009"/>
      <c r="D33" s="1113">
        <f>SUM(D29:D32)</f>
        <v>150.40252127519332</v>
      </c>
      <c r="E33" s="1012"/>
      <c r="F33" s="123" t="e">
        <f>SUM(F29:F32)</f>
        <v>#NUM!</v>
      </c>
      <c r="G33" s="114"/>
      <c r="H33" s="1618"/>
      <c r="I33" s="1618"/>
      <c r="J33" s="1618"/>
      <c r="K33" s="1618"/>
      <c r="L33" s="1"/>
    </row>
    <row r="34" spans="1:16" ht="12.75" customHeight="1" thickBot="1" x14ac:dyDescent="0.25">
      <c r="A34" s="1008" t="s">
        <v>45</v>
      </c>
      <c r="B34" s="1009"/>
      <c r="C34" s="1009"/>
      <c r="D34" s="1113">
        <f>(D33+D28)</f>
        <v>483.08388130260414</v>
      </c>
      <c r="E34" s="1012"/>
      <c r="F34" s="123" t="e">
        <f>F28+F33</f>
        <v>#DIV/0!</v>
      </c>
      <c r="G34" s="114"/>
      <c r="H34" s="1618"/>
      <c r="I34" s="1618"/>
      <c r="J34" s="1618"/>
      <c r="K34" s="1618"/>
      <c r="L34" s="1"/>
    </row>
    <row r="35" spans="1:16" ht="12.75" customHeight="1" x14ac:dyDescent="0.2">
      <c r="A35" s="1026" t="s">
        <v>46</v>
      </c>
      <c r="B35" s="1027"/>
      <c r="C35" s="1027" t="s">
        <v>339</v>
      </c>
      <c r="D35" s="1159" t="s">
        <v>125</v>
      </c>
      <c r="E35" s="1028"/>
      <c r="F35" s="134" t="s">
        <v>125</v>
      </c>
      <c r="G35" s="114"/>
      <c r="H35" s="1024" t="s">
        <v>56</v>
      </c>
      <c r="L35" s="1"/>
    </row>
    <row r="36" spans="1:16" ht="12.75" customHeight="1" x14ac:dyDescent="0.2">
      <c r="A36" s="1122" t="s">
        <v>338</v>
      </c>
      <c r="B36" s="1123"/>
      <c r="C36" s="1123">
        <f>'Crop Yields, Prices &amp; Insur (X)'!E12</f>
        <v>55</v>
      </c>
      <c r="D36" s="1123">
        <f>'Crop Yields, Prices &amp; Insur (X)'!F12</f>
        <v>65</v>
      </c>
      <c r="E36" s="1029"/>
      <c r="F36" s="135">
        <f>'Crop Yields, Prices &amp; Insur (X)'!G12</f>
        <v>0</v>
      </c>
      <c r="G36" s="114"/>
      <c r="H36" s="1603" t="s">
        <v>351</v>
      </c>
      <c r="I36" s="1603"/>
      <c r="J36" s="1603"/>
      <c r="K36" s="1603"/>
      <c r="L36" s="1"/>
    </row>
    <row r="37" spans="1:16" ht="12.75" customHeight="1" thickBot="1" x14ac:dyDescent="0.25">
      <c r="A37" s="1132" t="s">
        <v>49</v>
      </c>
      <c r="B37" s="1142"/>
      <c r="C37" s="1143"/>
      <c r="D37" s="1160">
        <f>'Crop Yields, Prices &amp; Insur (X)'!H12</f>
        <v>10.53</v>
      </c>
      <c r="E37" s="1032"/>
      <c r="F37" s="136">
        <f>'Crop Yields, Prices &amp; Insur (X)'!I12</f>
        <v>0</v>
      </c>
      <c r="G37" s="114"/>
      <c r="H37" s="1024" t="s">
        <v>57</v>
      </c>
      <c r="L37" s="1"/>
    </row>
    <row r="38" spans="1:16" ht="12.75" customHeight="1" thickBot="1" x14ac:dyDescent="0.25">
      <c r="A38" s="1008" t="s">
        <v>42</v>
      </c>
      <c r="B38" s="1035"/>
      <c r="C38" s="1035">
        <f>C36*D37</f>
        <v>579.15</v>
      </c>
      <c r="D38" s="1036">
        <f>D37*D36</f>
        <v>684.44999999999993</v>
      </c>
      <c r="E38" s="1037"/>
      <c r="F38" s="1561">
        <f>(F36*F$37)</f>
        <v>0</v>
      </c>
      <c r="G38" s="114"/>
      <c r="H38" s="1647" t="s">
        <v>410</v>
      </c>
      <c r="I38" s="1647"/>
      <c r="J38" s="1647"/>
      <c r="K38" s="1647"/>
      <c r="L38" s="1"/>
    </row>
    <row r="39" spans="1:16" ht="12" customHeight="1" thickBot="1" x14ac:dyDescent="0.25">
      <c r="A39" s="1008" t="s">
        <v>48</v>
      </c>
      <c r="B39" s="1035"/>
      <c r="C39" s="1035">
        <f>C38-D34</f>
        <v>96.066118697395837</v>
      </c>
      <c r="D39" s="1036">
        <f>(D38-D34)</f>
        <v>201.36611869739579</v>
      </c>
      <c r="E39" s="1038"/>
      <c r="F39" s="120" t="e">
        <f>F38-F34</f>
        <v>#DIV/0!</v>
      </c>
      <c r="G39" s="114"/>
      <c r="H39" s="1647"/>
      <c r="I39" s="1647"/>
      <c r="J39" s="1647"/>
      <c r="K39" s="1647"/>
      <c r="L39" s="1"/>
    </row>
    <row r="40" spans="1:16" ht="12.75" customHeight="1" x14ac:dyDescent="0.2">
      <c r="A40" s="1040" t="s">
        <v>300</v>
      </c>
      <c r="B40" s="1123"/>
      <c r="C40" s="1102" t="s">
        <v>192</v>
      </c>
      <c r="D40" s="1631"/>
      <c r="E40" s="1632"/>
      <c r="F40" s="137" t="s">
        <v>192</v>
      </c>
      <c r="G40" s="114"/>
      <c r="H40" s="1647"/>
      <c r="I40" s="1647"/>
      <c r="J40" s="1647"/>
      <c r="K40" s="1647"/>
      <c r="L40" s="1"/>
    </row>
    <row r="41" spans="1:16" ht="12.75" customHeight="1" x14ac:dyDescent="0.2">
      <c r="A41" s="1162" t="str">
        <f>'Specialized Equipment (VII)'!B17</f>
        <v>Sideknife</v>
      </c>
      <c r="B41" s="1163"/>
      <c r="C41" s="1164">
        <f>'Specialized Equipment (VII)'!J17</f>
        <v>0.33333333333333331</v>
      </c>
      <c r="D41" s="1643">
        <f>'Specialized Equipment (VII)'!C17</f>
        <v>0</v>
      </c>
      <c r="E41" s="1628"/>
      <c r="F41" s="138">
        <f>'Specialized Equipment (VII)'!K17</f>
        <v>0</v>
      </c>
      <c r="G41" s="114"/>
      <c r="H41" s="1647"/>
      <c r="I41" s="1647"/>
      <c r="J41" s="1647"/>
      <c r="K41" s="1647"/>
      <c r="L41" s="1"/>
    </row>
    <row r="42" spans="1:16" ht="12.75" customHeight="1" x14ac:dyDescent="0.2">
      <c r="A42" s="1050"/>
      <c r="B42" s="1165"/>
      <c r="C42" s="1164">
        <f>'Specialized Equipment (VII)'!J18</f>
        <v>0</v>
      </c>
      <c r="D42" s="1649">
        <f>'Specialized Equipment (VII)'!C18</f>
        <v>0</v>
      </c>
      <c r="E42" s="1630"/>
      <c r="F42" s="111">
        <f>'Specialized Equipment (VII)'!K18</f>
        <v>0</v>
      </c>
      <c r="G42" s="114"/>
      <c r="H42" s="1647"/>
      <c r="I42" s="1647"/>
      <c r="J42" s="1647"/>
      <c r="K42" s="1647"/>
      <c r="L42" s="1"/>
      <c r="M42" s="39"/>
      <c r="N42" s="38"/>
      <c r="O42" s="38"/>
      <c r="P42" s="38"/>
    </row>
    <row r="43" spans="1:16" ht="12.75" customHeight="1" thickBot="1" x14ac:dyDescent="0.25">
      <c r="A43" s="1166" t="s">
        <v>198</v>
      </c>
      <c r="B43" s="1167"/>
      <c r="C43" s="1168">
        <f>SUM(C41:C42)</f>
        <v>0.33333333333333331</v>
      </c>
      <c r="D43" s="1648" t="s">
        <v>198</v>
      </c>
      <c r="E43" s="1636"/>
      <c r="F43" s="121">
        <f>SUM(F41:F42)</f>
        <v>0</v>
      </c>
      <c r="G43" s="114"/>
      <c r="H43" s="1647"/>
      <c r="I43" s="1647"/>
      <c r="J43" s="1647"/>
      <c r="K43" s="1647"/>
      <c r="L43" s="1"/>
      <c r="M43" s="38"/>
      <c r="N43" s="38"/>
      <c r="O43" s="38"/>
      <c r="P43" s="38"/>
    </row>
    <row r="44" spans="1:16" ht="12.75" customHeight="1" thickTop="1" x14ac:dyDescent="0.2">
      <c r="A44" s="1169" t="s">
        <v>449</v>
      </c>
      <c r="B44" s="979"/>
      <c r="C44" s="979"/>
      <c r="D44" s="1401"/>
      <c r="E44" s="1402"/>
      <c r="F44" s="149"/>
      <c r="G44" s="114"/>
      <c r="H44" s="1647"/>
      <c r="I44" s="1647"/>
      <c r="J44" s="1647"/>
      <c r="K44" s="1647"/>
      <c r="L44" s="1"/>
      <c r="M44" s="38"/>
      <c r="N44" s="38"/>
      <c r="O44" s="38"/>
      <c r="P44" s="38"/>
    </row>
    <row r="45" spans="1:16" ht="14.25" customHeight="1" x14ac:dyDescent="0.2">
      <c r="A45" s="1147" t="s">
        <v>420</v>
      </c>
      <c r="B45" s="1053"/>
      <c r="C45" s="1053" t="s">
        <v>422</v>
      </c>
      <c r="D45" s="1054">
        <f>D34/D36</f>
        <v>7.4320597123477556</v>
      </c>
      <c r="E45" s="1055"/>
      <c r="F45" s="134" t="e">
        <f>F34/F36</f>
        <v>#DIV/0!</v>
      </c>
      <c r="G45" s="114"/>
      <c r="H45" s="1647"/>
      <c r="I45" s="1647"/>
      <c r="J45" s="1647"/>
      <c r="K45" s="1647"/>
      <c r="L45" s="1"/>
      <c r="M45" s="38"/>
      <c r="N45" s="38"/>
      <c r="O45" s="38"/>
      <c r="P45" s="38"/>
    </row>
    <row r="46" spans="1:16" ht="12.6" customHeight="1" thickBot="1" x14ac:dyDescent="0.25">
      <c r="A46" s="1056" t="s">
        <v>421</v>
      </c>
      <c r="B46" s="1057"/>
      <c r="C46" s="1058" t="s">
        <v>292</v>
      </c>
      <c r="D46" s="1059">
        <f>D34/D37</f>
        <v>45.87691180461578</v>
      </c>
      <c r="E46" s="1060"/>
      <c r="F46" s="140" t="e">
        <f>F34/F37</f>
        <v>#DIV/0!</v>
      </c>
      <c r="G46" s="114"/>
      <c r="I46" s="94"/>
      <c r="J46" s="94"/>
      <c r="K46" s="94"/>
      <c r="L46" s="1"/>
      <c r="M46" s="38"/>
      <c r="N46" s="38"/>
      <c r="O46" s="38"/>
      <c r="P46" s="38"/>
    </row>
    <row r="47" spans="1:16" ht="12.6" customHeight="1" thickTop="1" x14ac:dyDescent="0.25">
      <c r="A47" s="395"/>
      <c r="B47" s="1061"/>
      <c r="C47" s="395"/>
      <c r="D47" s="395"/>
      <c r="E47" s="395"/>
      <c r="F47" s="395"/>
      <c r="G47" s="114"/>
      <c r="H47" s="1445" t="s">
        <v>308</v>
      </c>
      <c r="I47" s="1421"/>
      <c r="J47" s="1421"/>
      <c r="K47" s="1421"/>
      <c r="L47" s="1"/>
      <c r="M47" s="38"/>
      <c r="N47" s="38"/>
      <c r="O47" s="38"/>
      <c r="P47" s="38"/>
    </row>
    <row r="48" spans="1:16" ht="12.6" customHeight="1" x14ac:dyDescent="0.2">
      <c r="A48" s="395"/>
      <c r="B48" s="395"/>
      <c r="C48" s="395"/>
      <c r="D48" s="395"/>
      <c r="E48" s="395"/>
      <c r="F48" s="395"/>
      <c r="G48" s="114"/>
      <c r="H48" s="1420" t="s">
        <v>309</v>
      </c>
      <c r="I48" s="1161"/>
      <c r="J48" s="1161"/>
      <c r="K48" s="1161"/>
      <c r="L48" s="1"/>
      <c r="M48" s="38"/>
      <c r="N48" s="38"/>
      <c r="O48" s="38"/>
      <c r="P48" s="38"/>
    </row>
    <row r="49" spans="1:16" ht="12.6" customHeight="1" x14ac:dyDescent="0.2">
      <c r="A49" s="1024" t="s">
        <v>58</v>
      </c>
      <c r="B49" s="395"/>
      <c r="C49" s="395"/>
      <c r="D49" s="395"/>
      <c r="E49" s="395"/>
      <c r="F49" s="395"/>
      <c r="G49" s="114"/>
      <c r="H49" s="1619" t="s">
        <v>121</v>
      </c>
      <c r="I49" s="1619"/>
      <c r="J49" s="1619"/>
      <c r="K49" s="1619"/>
      <c r="L49" s="1"/>
      <c r="M49" s="38"/>
      <c r="N49" s="38"/>
      <c r="O49" s="38"/>
      <c r="P49" s="38"/>
    </row>
    <row r="50" spans="1:16" ht="12.6" customHeight="1" x14ac:dyDescent="0.2">
      <c r="A50" s="1622" t="s">
        <v>185</v>
      </c>
      <c r="B50" s="1622"/>
      <c r="C50" s="1622"/>
      <c r="D50" s="1622"/>
      <c r="E50" s="1622"/>
      <c r="F50" s="1622"/>
      <c r="G50" s="114"/>
      <c r="H50" s="1619"/>
      <c r="I50" s="1619"/>
      <c r="J50" s="1619"/>
      <c r="K50" s="1619"/>
      <c r="L50" s="1"/>
    </row>
    <row r="51" spans="1:16" ht="12.6" customHeight="1" x14ac:dyDescent="0.2">
      <c r="A51" s="1622"/>
      <c r="B51" s="1622"/>
      <c r="C51" s="1622"/>
      <c r="D51" s="1622"/>
      <c r="E51" s="1622"/>
      <c r="F51" s="1622"/>
      <c r="G51" s="114"/>
      <c r="H51" s="1613" t="s">
        <v>595</v>
      </c>
      <c r="I51" s="1613"/>
      <c r="J51" s="1613"/>
      <c r="K51" s="1613"/>
      <c r="L51" s="1"/>
    </row>
    <row r="52" spans="1:16" ht="12" customHeight="1" x14ac:dyDescent="0.2">
      <c r="A52" s="1622"/>
      <c r="B52" s="1622"/>
      <c r="C52" s="1622"/>
      <c r="D52" s="1622"/>
      <c r="E52" s="1622"/>
      <c r="F52" s="1622"/>
      <c r="G52" s="114"/>
      <c r="H52" s="1613"/>
      <c r="I52" s="1613"/>
      <c r="J52" s="1613"/>
      <c r="K52" s="1613"/>
      <c r="L52" s="1"/>
      <c r="M52" s="28"/>
      <c r="N52" s="28"/>
      <c r="O52" s="28"/>
      <c r="P52" s="28"/>
    </row>
    <row r="53" spans="1:16" ht="12" customHeight="1" x14ac:dyDescent="0.2">
      <c r="A53" s="1622"/>
      <c r="B53" s="1622"/>
      <c r="C53" s="1622"/>
      <c r="D53" s="1622"/>
      <c r="E53" s="1622"/>
      <c r="F53" s="1622"/>
      <c r="G53" s="114"/>
      <c r="H53" s="395"/>
      <c r="I53" s="395"/>
      <c r="J53" s="395"/>
      <c r="K53" s="395"/>
      <c r="L53" s="1"/>
      <c r="M53" s="28"/>
      <c r="N53" s="28"/>
      <c r="O53" s="28"/>
      <c r="P53" s="28"/>
    </row>
    <row r="54" spans="1:16" ht="12" customHeight="1" x14ac:dyDescent="0.2">
      <c r="A54" s="1"/>
      <c r="B54" s="2"/>
      <c r="C54" s="2"/>
      <c r="D54" s="1"/>
      <c r="E54" s="1"/>
      <c r="F54" s="4"/>
      <c r="G54" s="18"/>
      <c r="H54" s="28"/>
      <c r="I54" s="28"/>
      <c r="J54" s="28"/>
      <c r="K54" s="28"/>
      <c r="L54" s="1"/>
      <c r="M54" s="28"/>
      <c r="N54" s="28"/>
      <c r="O54" s="28"/>
      <c r="P54" s="28"/>
    </row>
    <row r="55" spans="1:16" ht="12" customHeight="1" x14ac:dyDescent="0.2">
      <c r="A55" s="1"/>
      <c r="B55" s="2"/>
      <c r="C55" s="2"/>
      <c r="D55" s="1"/>
      <c r="E55" s="1"/>
      <c r="F55" s="4"/>
      <c r="G55" s="18"/>
      <c r="H55" s="1"/>
      <c r="I55" s="1"/>
      <c r="J55" s="1"/>
      <c r="K55" s="1"/>
      <c r="L55" s="1"/>
    </row>
    <row r="56" spans="1:16" ht="12" customHeight="1" x14ac:dyDescent="0.2">
      <c r="A56" s="1"/>
      <c r="B56" s="2"/>
      <c r="C56" s="2"/>
      <c r="D56" s="1"/>
      <c r="E56" s="1"/>
      <c r="F56" s="4"/>
      <c r="G56" s="18"/>
      <c r="L56" s="1"/>
    </row>
    <row r="57" spans="1:16" ht="12" customHeight="1" x14ac:dyDescent="0.2">
      <c r="F57" s="1614"/>
      <c r="G57" s="1614"/>
      <c r="L57" s="1"/>
    </row>
  </sheetData>
  <sheetProtection password="EE8D" sheet="1" objects="1" scenarios="1"/>
  <mergeCells count="21">
    <mergeCell ref="F57:G57"/>
    <mergeCell ref="A50:F53"/>
    <mergeCell ref="D43:E43"/>
    <mergeCell ref="H36:K36"/>
    <mergeCell ref="H25:K25"/>
    <mergeCell ref="D42:E42"/>
    <mergeCell ref="H49:K50"/>
    <mergeCell ref="H51:K52"/>
    <mergeCell ref="H24:K24"/>
    <mergeCell ref="D40:E40"/>
    <mergeCell ref="D41:E41"/>
    <mergeCell ref="B2:D3"/>
    <mergeCell ref="H17:K20"/>
    <mergeCell ref="H7:K9"/>
    <mergeCell ref="I2:J3"/>
    <mergeCell ref="H23:K23"/>
    <mergeCell ref="H31:K34"/>
    <mergeCell ref="H38:K45"/>
    <mergeCell ref="H22:K22"/>
    <mergeCell ref="H26:K27"/>
    <mergeCell ref="H28:K29"/>
  </mergeCells>
  <phoneticPr fontId="10" type="noConversion"/>
  <pageMargins left="0.55338541666666663" right="0.25" top="0.5" bottom="0.5" header="0.5" footer="0.5"/>
  <pageSetup orientation="portrait" r:id="rId1"/>
  <headerFooter alignWithMargins="0">
    <oddFooter>&amp;CPage 8</oddFooter>
  </headerFooter>
  <ignoredErrors>
    <ignoredError sqref="E22" formula="1"/>
    <ignoredError sqref="F12:G12 G20:G46 F14:G19 G13" unlockedFormula="1"/>
    <ignoredError sqref="F20:F46" evalError="1" unlockedFormula="1"/>
    <ignoredError sqref="D18"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showRowColHeaders="0" showRuler="0" view="pageLayout" zoomScale="160" zoomScaleNormal="100" zoomScalePageLayoutView="160" workbookViewId="0">
      <selection activeCell="D34" sqref="D34"/>
    </sheetView>
  </sheetViews>
  <sheetFormatPr defaultRowHeight="12.75" x14ac:dyDescent="0.2"/>
  <cols>
    <col min="1" max="1" width="0.140625" style="94" customWidth="1"/>
    <col min="2" max="2" width="14.28515625" customWidth="1"/>
    <col min="3" max="4" width="6.5703125" customWidth="1"/>
    <col min="5" max="5" width="8.42578125" customWidth="1"/>
    <col min="6" max="6" width="4" style="44" customWidth="1"/>
    <col min="7" max="7" width="8.42578125" customWidth="1"/>
    <col min="8" max="8" width="2.5703125" customWidth="1"/>
    <col min="9" max="9" width="11.7109375" customWidth="1"/>
    <col min="10" max="10" width="11.85546875" customWidth="1"/>
    <col min="11" max="11" width="10.42578125" customWidth="1"/>
    <col min="12" max="12" width="11.140625" customWidth="1"/>
    <col min="13" max="13" width="0.140625" customWidth="1"/>
  </cols>
  <sheetData>
    <row r="1" spans="1:13" ht="15.75" x14ac:dyDescent="0.2">
      <c r="B1" s="944" t="s">
        <v>276</v>
      </c>
      <c r="C1" s="944" t="s">
        <v>323</v>
      </c>
      <c r="E1" s="576"/>
      <c r="F1" s="576"/>
      <c r="G1" s="114"/>
      <c r="H1" s="114"/>
      <c r="I1" s="576"/>
      <c r="K1" s="395"/>
      <c r="L1" s="576"/>
      <c r="M1" s="1"/>
    </row>
    <row r="2" spans="1:13" x14ac:dyDescent="0.2">
      <c r="B2" s="576"/>
      <c r="C2" s="943"/>
      <c r="D2" s="943"/>
      <c r="E2" s="576"/>
      <c r="F2" s="576"/>
      <c r="G2" s="114"/>
      <c r="H2" s="114"/>
      <c r="J2" s="576"/>
      <c r="K2" s="576"/>
      <c r="L2" s="576"/>
      <c r="M2" s="1"/>
    </row>
    <row r="3" spans="1:13" ht="15.75" customHeight="1" x14ac:dyDescent="0.25">
      <c r="D3" s="941" t="s">
        <v>274</v>
      </c>
      <c r="E3" s="946"/>
      <c r="F3" s="946"/>
      <c r="G3" s="947"/>
      <c r="J3" s="942" t="s">
        <v>275</v>
      </c>
      <c r="M3" s="1"/>
    </row>
    <row r="4" spans="1:13" ht="14.1" customHeight="1" x14ac:dyDescent="0.2">
      <c r="B4" s="950"/>
      <c r="C4" s="951"/>
      <c r="D4" s="951"/>
      <c r="E4" s="950"/>
      <c r="F4" s="950"/>
      <c r="G4" s="952" t="s">
        <v>277</v>
      </c>
      <c r="H4" s="114"/>
      <c r="M4" s="1"/>
    </row>
    <row r="5" spans="1:13" ht="14.1" customHeight="1" thickBot="1" x14ac:dyDescent="0.25">
      <c r="B5" s="953" t="s">
        <v>143</v>
      </c>
      <c r="C5" s="954"/>
      <c r="D5" s="955" t="s">
        <v>279</v>
      </c>
      <c r="E5" s="954" t="s">
        <v>223</v>
      </c>
      <c r="F5" s="956" t="s">
        <v>87</v>
      </c>
      <c r="G5" s="954" t="s">
        <v>223</v>
      </c>
      <c r="H5" s="114"/>
      <c r="M5" s="1"/>
    </row>
    <row r="6" spans="1:13" ht="12.75" customHeight="1" thickTop="1" x14ac:dyDescent="0.2">
      <c r="B6" s="957" t="s">
        <v>129</v>
      </c>
      <c r="C6" s="958"/>
      <c r="D6" s="959"/>
      <c r="E6" s="1086">
        <f>'Seed Rates &amp; Cost (I)'!H13</f>
        <v>92</v>
      </c>
      <c r="F6" s="961"/>
      <c r="G6" s="962">
        <f>'Seed Rates &amp; Cost (I)'!I13</f>
        <v>0</v>
      </c>
      <c r="H6" s="114"/>
      <c r="I6" s="948" t="s">
        <v>53</v>
      </c>
      <c r="M6" s="1"/>
    </row>
    <row r="7" spans="1:13" ht="12.75" customHeight="1" x14ac:dyDescent="0.2">
      <c r="B7" s="1122" t="s">
        <v>621</v>
      </c>
      <c r="C7" s="1123"/>
      <c r="D7" s="1123"/>
      <c r="E7" s="1124">
        <f>'Seed Treat &amp; Herbicide (III)'!D12</f>
        <v>22</v>
      </c>
      <c r="F7" s="966"/>
      <c r="G7" s="125">
        <f>'Seed Treat &amp; Herbicide (III)'!F12</f>
        <v>0</v>
      </c>
      <c r="H7" s="114"/>
      <c r="I7" s="1600" t="s">
        <v>627</v>
      </c>
      <c r="J7" s="1600"/>
      <c r="K7" s="1600"/>
      <c r="L7" s="1600"/>
      <c r="M7" s="13"/>
    </row>
    <row r="8" spans="1:13" ht="12.75" customHeight="1" x14ac:dyDescent="0.2">
      <c r="B8" s="1171" t="s">
        <v>448</v>
      </c>
      <c r="C8" s="456"/>
      <c r="D8" s="456"/>
      <c r="E8" s="1172">
        <f>'Fertilizer (II)'!C35</f>
        <v>1</v>
      </c>
      <c r="F8" s="969"/>
      <c r="G8" s="126">
        <f>'Fertilizer (II)'!H35</f>
        <v>0</v>
      </c>
      <c r="H8" s="114"/>
      <c r="I8" s="1600"/>
      <c r="J8" s="1600"/>
      <c r="K8" s="1600"/>
      <c r="L8" s="1600"/>
      <c r="M8" s="1"/>
    </row>
    <row r="9" spans="1:13" ht="12.75" customHeight="1" x14ac:dyDescent="0.2">
      <c r="B9" s="1122" t="s">
        <v>578</v>
      </c>
      <c r="C9" s="1123">
        <f>'Fertilizer (II)'!C13</f>
        <v>0</v>
      </c>
      <c r="D9" s="1123" t="s">
        <v>92</v>
      </c>
      <c r="E9" s="1124">
        <f>C9*'Fertilizer (II)'!D29</f>
        <v>0</v>
      </c>
      <c r="F9" s="982">
        <f>'Fertilizer (II)'!H13</f>
        <v>0</v>
      </c>
      <c r="G9" s="127">
        <f>F9*'Fertilizer (II)'!I29</f>
        <v>0</v>
      </c>
      <c r="H9" s="114"/>
      <c r="I9" s="1600"/>
      <c r="J9" s="1600"/>
      <c r="K9" s="1600"/>
      <c r="L9" s="1600"/>
      <c r="M9" s="12"/>
    </row>
    <row r="10" spans="1:13" s="76" customFormat="1" ht="12.75" customHeight="1" x14ac:dyDescent="0.2">
      <c r="A10" s="94"/>
      <c r="B10" s="1125" t="s">
        <v>499</v>
      </c>
      <c r="C10" s="1123">
        <f>'Fertilizer (II)'!D13</f>
        <v>0</v>
      </c>
      <c r="D10" s="1123" t="s">
        <v>92</v>
      </c>
      <c r="E10" s="1124">
        <f>C10*'Fertilizer (II)'!D32</f>
        <v>0</v>
      </c>
      <c r="F10" s="982">
        <f>'Fertilizer (II)'!I13</f>
        <v>0</v>
      </c>
      <c r="G10" s="127">
        <f>F10*'Fertilizer (II)'!I32</f>
        <v>0</v>
      </c>
      <c r="H10" s="114"/>
      <c r="I10" s="1600"/>
      <c r="J10" s="1600"/>
      <c r="K10" s="1600"/>
      <c r="L10" s="1600"/>
      <c r="M10" s="12"/>
    </row>
    <row r="11" spans="1:13" ht="12.75" customHeight="1" x14ac:dyDescent="0.2">
      <c r="B11" s="1125" t="s">
        <v>312</v>
      </c>
      <c r="C11" s="1123">
        <f>'Fertilizer (II)'!E13</f>
        <v>20</v>
      </c>
      <c r="D11" s="1123" t="s">
        <v>92</v>
      </c>
      <c r="E11" s="1124">
        <f>C11*'Fertilizer (II)'!D30</f>
        <v>13.290672477526419</v>
      </c>
      <c r="F11" s="1126">
        <f>'Fertilizer (II)'!J13</f>
        <v>0</v>
      </c>
      <c r="G11" s="127">
        <f>F11*'Fertilizer (II)'!I30</f>
        <v>0</v>
      </c>
      <c r="H11" s="114"/>
      <c r="I11" s="1600"/>
      <c r="J11" s="1600"/>
      <c r="K11" s="1600"/>
      <c r="L11" s="1600"/>
      <c r="M11" s="13"/>
    </row>
    <row r="12" spans="1:13" ht="12.75" customHeight="1" x14ac:dyDescent="0.2">
      <c r="B12" s="1125" t="s">
        <v>313</v>
      </c>
      <c r="C12" s="1123">
        <f>'Fertilizer (II)'!F13</f>
        <v>0</v>
      </c>
      <c r="D12" s="1123" t="s">
        <v>92</v>
      </c>
      <c r="E12" s="1124">
        <f>C12*'Fertilizer (II)'!D31</f>
        <v>0</v>
      </c>
      <c r="F12" s="1127">
        <f>'Fertilizer (II)'!K13</f>
        <v>0</v>
      </c>
      <c r="G12" s="127">
        <f>F12*'Fertilizer (II)'!I31</f>
        <v>0</v>
      </c>
      <c r="H12" s="114"/>
      <c r="I12" s="1600"/>
      <c r="J12" s="1600"/>
      <c r="K12" s="1600"/>
      <c r="L12" s="1600"/>
      <c r="M12" s="12"/>
    </row>
    <row r="13" spans="1:13" ht="12.75" customHeight="1" x14ac:dyDescent="0.2">
      <c r="B13" s="1122" t="s">
        <v>131</v>
      </c>
      <c r="C13" s="1123"/>
      <c r="D13" s="1123"/>
      <c r="E13" s="1124">
        <f>'Seed Treat &amp; Herbicide (III)'!D40+'Seed Treat &amp; Herbicide (III)'!D29</f>
        <v>13.67</v>
      </c>
      <c r="F13" s="1128"/>
      <c r="G13" s="126">
        <f>'Seed Treat &amp; Herbicide (III)'!F40+'Seed Treat &amp; Herbicide (III)'!F29</f>
        <v>0</v>
      </c>
      <c r="H13" s="114"/>
      <c r="I13" s="1600"/>
      <c r="J13" s="1600"/>
      <c r="K13" s="1600"/>
      <c r="L13" s="1600"/>
      <c r="M13" s="1"/>
    </row>
    <row r="14" spans="1:13" ht="12.75" customHeight="1" thickBot="1" x14ac:dyDescent="0.25">
      <c r="B14" s="1122" t="s">
        <v>136</v>
      </c>
      <c r="C14" s="1123"/>
      <c r="D14" s="1123"/>
      <c r="E14" s="1124">
        <f>'Insecticide &amp; Fungicide (IV)'!F13</f>
        <v>0</v>
      </c>
      <c r="F14" s="966"/>
      <c r="G14" s="125">
        <f>'Insecticide &amp; Fungicide (IV)'!F13</f>
        <v>0</v>
      </c>
      <c r="H14" s="114"/>
      <c r="I14" s="948" t="s">
        <v>397</v>
      </c>
      <c r="J14" s="1025"/>
      <c r="K14" s="1025"/>
      <c r="L14" s="1025"/>
      <c r="M14" s="1"/>
    </row>
    <row r="15" spans="1:13" ht="12.75" customHeight="1" thickTop="1" x14ac:dyDescent="0.2">
      <c r="B15" s="1122" t="s">
        <v>137</v>
      </c>
      <c r="C15" s="1123"/>
      <c r="D15" s="1123"/>
      <c r="E15" s="1124">
        <f>'Insecticide &amp; Fungicide (IV)'!F37</f>
        <v>0</v>
      </c>
      <c r="F15" s="966"/>
      <c r="G15" s="125">
        <f>'Insecticide &amp; Fungicide (IV)'!F37</f>
        <v>0</v>
      </c>
      <c r="H15" s="114"/>
      <c r="I15" s="1468" t="s">
        <v>282</v>
      </c>
      <c r="J15" s="1469"/>
      <c r="K15" s="1470">
        <f>'Seed Rates &amp; Cost (I)'!C13</f>
        <v>45</v>
      </c>
      <c r="L15" s="1471" t="s">
        <v>283</v>
      </c>
      <c r="M15" s="1"/>
    </row>
    <row r="16" spans="1:13" ht="12.75" customHeight="1" thickBot="1" x14ac:dyDescent="0.25">
      <c r="B16" s="1122" t="s">
        <v>287</v>
      </c>
      <c r="C16" s="1123"/>
      <c r="D16" s="1123"/>
      <c r="E16" s="1129">
        <f>'Fuel and Repair(VI)'!C12</f>
        <v>18.353999999999999</v>
      </c>
      <c r="F16" s="966"/>
      <c r="G16" s="128">
        <f>'Fuel and Repair(VI)'!D12</f>
        <v>0</v>
      </c>
      <c r="H16" s="114"/>
      <c r="I16" s="1472" t="s">
        <v>285</v>
      </c>
      <c r="J16" s="1473"/>
      <c r="K16" s="1474" t="str">
        <f>'Seed Rates &amp; Cost (I)'!D13</f>
        <v>Variable</v>
      </c>
      <c r="L16" s="1475" t="s">
        <v>86</v>
      </c>
      <c r="M16" s="1"/>
    </row>
    <row r="17" spans="2:13" ht="12.75" customHeight="1" thickTop="1" x14ac:dyDescent="0.2">
      <c r="B17" s="1122" t="s">
        <v>288</v>
      </c>
      <c r="C17" s="1123"/>
      <c r="D17" s="1123"/>
      <c r="E17" s="1129">
        <f>'Fuel and Repair(VI)'!F12</f>
        <v>10.81</v>
      </c>
      <c r="F17" s="966"/>
      <c r="G17" s="126">
        <f>'Fuel and Repair(VI)'!G12</f>
        <v>0</v>
      </c>
      <c r="H17" s="114"/>
      <c r="I17" s="1603" t="s">
        <v>411</v>
      </c>
      <c r="J17" s="1603"/>
      <c r="K17" s="1603"/>
      <c r="L17" s="1603"/>
      <c r="M17" s="1"/>
    </row>
    <row r="18" spans="2:13" ht="12.75" customHeight="1" x14ac:dyDescent="0.2">
      <c r="B18" s="1122" t="s">
        <v>289</v>
      </c>
      <c r="C18" s="1123"/>
      <c r="D18" s="1123"/>
      <c r="E18" s="1124">
        <f>'Other &amp; Custom (XI)'!E34</f>
        <v>0</v>
      </c>
      <c r="F18" s="966"/>
      <c r="G18" s="126">
        <f>'Other &amp; Custom (XI)'!F34</f>
        <v>0</v>
      </c>
      <c r="H18" s="114"/>
      <c r="I18" s="1603"/>
      <c r="J18" s="1603"/>
      <c r="K18" s="1603"/>
      <c r="L18" s="1603"/>
      <c r="M18" s="1"/>
    </row>
    <row r="19" spans="2:13" ht="12.75" customHeight="1" x14ac:dyDescent="0.2">
      <c r="B19" s="1122" t="s">
        <v>167</v>
      </c>
      <c r="C19" s="1334">
        <f>'Irrigation (IX)'!C13</f>
        <v>2.5</v>
      </c>
      <c r="D19" s="1123" t="s">
        <v>290</v>
      </c>
      <c r="E19" s="1124">
        <f>'Irrigation (IX)'!C31*(C19/10)</f>
        <v>5</v>
      </c>
      <c r="F19" s="998">
        <f>'Irrigation (IX)'!E13</f>
        <v>0</v>
      </c>
      <c r="G19" s="126">
        <f>'Irrigation (IX)'!E31*(F19/10)</f>
        <v>0</v>
      </c>
      <c r="H19" s="114"/>
      <c r="I19" s="1603"/>
      <c r="J19" s="1603"/>
      <c r="K19" s="1603"/>
      <c r="L19" s="1603"/>
      <c r="M19" s="1"/>
    </row>
    <row r="20" spans="2:13" ht="12.75" customHeight="1" x14ac:dyDescent="0.2">
      <c r="B20" s="1122" t="s">
        <v>291</v>
      </c>
      <c r="C20" s="1123"/>
      <c r="D20" s="1123"/>
      <c r="E20" s="1124">
        <f>'Irrigation (IX)'!$C$36</f>
        <v>11.278195488721805</v>
      </c>
      <c r="F20" s="966"/>
      <c r="G20" s="129" t="e">
        <f>'Irrigation (IX)'!E36</f>
        <v>#DIV/0!</v>
      </c>
      <c r="H20" s="115"/>
      <c r="M20" s="1"/>
    </row>
    <row r="21" spans="2:13" ht="12.75" customHeight="1" x14ac:dyDescent="0.2">
      <c r="B21" s="1122" t="s">
        <v>327</v>
      </c>
      <c r="C21" s="1123"/>
      <c r="D21" s="1123"/>
      <c r="E21" s="1124">
        <f>'Irrigation (IX)'!$C$29+(C19/12*3.5)</f>
        <v>26.119166666666668</v>
      </c>
      <c r="F21" s="966"/>
      <c r="G21" s="130">
        <f>'Irrigation (IX)'!$E$29+(F19/12*3.5)</f>
        <v>0</v>
      </c>
      <c r="H21" s="114"/>
      <c r="I21" s="948" t="s">
        <v>55</v>
      </c>
      <c r="M21" s="1"/>
    </row>
    <row r="22" spans="2:13" ht="12.75" customHeight="1" x14ac:dyDescent="0.2">
      <c r="B22" s="1122" t="s">
        <v>605</v>
      </c>
      <c r="C22" s="1123">
        <f>'Crop Yields, Prices &amp; Insur (X)'!D13</f>
        <v>18.899999999999999</v>
      </c>
      <c r="D22" s="1152" t="s">
        <v>269</v>
      </c>
      <c r="E22" s="1124">
        <f>'Crop Yields, Prices &amp; Insur (X)'!C40</f>
        <v>6.39</v>
      </c>
      <c r="F22" s="1001">
        <f>'Crop Yields, Prices &amp; Insur (X)'!D13</f>
        <v>18.899999999999999</v>
      </c>
      <c r="G22" s="126">
        <f>'Crop Yields, Prices &amp; Insur (X)'!D40</f>
        <v>0</v>
      </c>
      <c r="H22" s="114"/>
      <c r="I22" s="1619" t="s">
        <v>615</v>
      </c>
      <c r="J22" s="1619"/>
      <c r="K22" s="1619"/>
      <c r="L22" s="1619"/>
      <c r="M22" s="1"/>
    </row>
    <row r="23" spans="2:13" ht="12.75" customHeight="1" x14ac:dyDescent="0.2">
      <c r="B23" s="1122" t="s">
        <v>169</v>
      </c>
      <c r="C23" s="1156"/>
      <c r="D23" s="1130"/>
      <c r="E23" s="1124">
        <f>'Crop Yields, Prices &amp; Insur (X)'!H40</f>
        <v>15.6</v>
      </c>
      <c r="F23" s="966"/>
      <c r="G23" s="126">
        <f>'Crop Yields, Prices &amp; Insur (X)'!I40</f>
        <v>0</v>
      </c>
      <c r="H23" s="114"/>
      <c r="I23" s="1619"/>
      <c r="J23" s="1619"/>
      <c r="K23" s="1619"/>
      <c r="L23" s="1619"/>
      <c r="M23" s="1"/>
    </row>
    <row r="24" spans="2:13" ht="12.75" customHeight="1" x14ac:dyDescent="0.2">
      <c r="B24" s="1122" t="s">
        <v>293</v>
      </c>
      <c r="C24" s="1123">
        <f>'Overhead &amp; Labour (VIII)'!D36</f>
        <v>0</v>
      </c>
      <c r="D24" s="1123" t="s">
        <v>294</v>
      </c>
      <c r="E24" s="1124">
        <f>'Overhead &amp; Labour (VIII)'!E36</f>
        <v>0</v>
      </c>
      <c r="F24" s="1131">
        <f>'Overhead &amp; Labour (VIII)'!F36</f>
        <v>0</v>
      </c>
      <c r="G24" s="126">
        <f>'Overhead &amp; Labour (VIII)'!G36</f>
        <v>0</v>
      </c>
      <c r="H24" s="114"/>
      <c r="I24" s="1619"/>
      <c r="J24" s="1619"/>
      <c r="K24" s="1619"/>
      <c r="L24" s="1619"/>
      <c r="M24" s="1"/>
    </row>
    <row r="25" spans="2:13" ht="12.75" customHeight="1" x14ac:dyDescent="0.2">
      <c r="B25" s="1122" t="s">
        <v>196</v>
      </c>
      <c r="C25" s="1123"/>
      <c r="D25" s="1123"/>
      <c r="E25" s="1124">
        <f>'Other &amp; Custom (XI)'!E11</f>
        <v>0</v>
      </c>
      <c r="F25" s="966"/>
      <c r="G25" s="126">
        <f>'Other &amp; Custom (XI)'!F11</f>
        <v>0</v>
      </c>
      <c r="H25" s="114"/>
      <c r="I25" s="1619"/>
      <c r="J25" s="1619"/>
      <c r="K25" s="1619"/>
      <c r="L25" s="1619"/>
      <c r="M25" s="1"/>
    </row>
    <row r="26" spans="2:13" ht="12.75" customHeight="1" x14ac:dyDescent="0.2">
      <c r="B26" s="1122" t="s">
        <v>295</v>
      </c>
      <c r="C26" s="1123"/>
      <c r="D26" s="1123"/>
      <c r="E26" s="1124">
        <f>'Overhead &amp; Labour (VIII)'!$F$23</f>
        <v>9.1999999999999993</v>
      </c>
      <c r="F26" s="966"/>
      <c r="G26" s="147" t="e">
        <f>'Overhead &amp; Labour (VIII)'!G23</f>
        <v>#DIV/0!</v>
      </c>
      <c r="H26" s="114"/>
      <c r="I26" s="1619"/>
      <c r="J26" s="1619"/>
      <c r="K26" s="1619"/>
      <c r="L26" s="1619"/>
      <c r="M26" s="1"/>
    </row>
    <row r="27" spans="2:13" ht="14.25" customHeight="1" thickBot="1" x14ac:dyDescent="0.25">
      <c r="B27" s="1132" t="s">
        <v>14</v>
      </c>
      <c r="C27" s="1133">
        <f>'Equipment, Buildings, Land (V)'!E37</f>
        <v>4.2</v>
      </c>
      <c r="D27" s="1134" t="s">
        <v>200</v>
      </c>
      <c r="E27" s="1135">
        <f>SUM(E6:E26)*(C27/100)*0.5</f>
        <v>5.1389527272912119</v>
      </c>
      <c r="F27" s="1093">
        <f>'Equipment, Buildings, Land (V)'!H37</f>
        <v>0</v>
      </c>
      <c r="G27" s="132" t="e">
        <f>SUM(G6:G26)*(F27/100)*0.5</f>
        <v>#DIV/0!</v>
      </c>
      <c r="H27" s="114"/>
      <c r="I27" s="1619"/>
      <c r="J27" s="1619"/>
      <c r="K27" s="1619"/>
      <c r="L27" s="1619"/>
      <c r="M27" s="1"/>
    </row>
    <row r="28" spans="2:13" ht="12.75" customHeight="1" thickBot="1" x14ac:dyDescent="0.25">
      <c r="B28" s="1008" t="s">
        <v>43</v>
      </c>
      <c r="C28" s="1009"/>
      <c r="D28" s="1010"/>
      <c r="E28" s="1113">
        <f>SUM(E6:E27)</f>
        <v>249.85098736020606</v>
      </c>
      <c r="F28" s="1012"/>
      <c r="G28" s="123" t="e">
        <f>SUM(G6:G27)</f>
        <v>#DIV/0!</v>
      </c>
      <c r="H28" s="114"/>
      <c r="I28" s="1619"/>
      <c r="J28" s="1619"/>
      <c r="K28" s="1619"/>
      <c r="L28" s="1619"/>
      <c r="M28" s="1"/>
    </row>
    <row r="29" spans="2:13" ht="12.75" customHeight="1" x14ac:dyDescent="0.2">
      <c r="B29" s="1013" t="s">
        <v>298</v>
      </c>
      <c r="C29" s="1014"/>
      <c r="D29" s="980"/>
      <c r="E29" s="1095">
        <f>'Equipment, Buildings, Land (V)'!$L$33</f>
        <v>65.793115405604922</v>
      </c>
      <c r="F29" s="1016"/>
      <c r="G29" s="108" t="e">
        <f>'Equipment, Buildings, Land (V)'!M33</f>
        <v>#NUM!</v>
      </c>
      <c r="H29" s="115"/>
      <c r="I29" s="1619"/>
      <c r="J29" s="1619"/>
      <c r="K29" s="1619"/>
      <c r="L29" s="1619"/>
      <c r="M29" s="11"/>
    </row>
    <row r="30" spans="2:13" ht="12.75" customHeight="1" x14ac:dyDescent="0.2">
      <c r="B30" s="1122" t="s">
        <v>299</v>
      </c>
      <c r="C30" s="1136"/>
      <c r="D30" s="1137"/>
      <c r="E30" s="1138">
        <f>'Irrigation (IX)'!$C$42</f>
        <v>28.026072536255075</v>
      </c>
      <c r="F30" s="1020"/>
      <c r="G30" s="129" t="e">
        <f>'Irrigation (IX)'!E42</f>
        <v>#NUM!</v>
      </c>
      <c r="H30" s="115"/>
      <c r="I30" s="1619"/>
      <c r="J30" s="1619"/>
      <c r="K30" s="1619"/>
      <c r="L30" s="1619"/>
      <c r="M30" s="11"/>
    </row>
    <row r="31" spans="2:13" ht="12.75" customHeight="1" x14ac:dyDescent="0.2">
      <c r="B31" s="1139" t="s">
        <v>300</v>
      </c>
      <c r="C31" s="1123"/>
      <c r="D31" s="1123"/>
      <c r="E31" s="1140">
        <f>D44</f>
        <v>8.5333333333333332</v>
      </c>
      <c r="F31" s="1016"/>
      <c r="G31" s="129">
        <f>G44</f>
        <v>0</v>
      </c>
      <c r="H31" s="115"/>
      <c r="I31" s="1003" t="s">
        <v>329</v>
      </c>
      <c r="M31" s="11"/>
    </row>
    <row r="32" spans="2:13" ht="14.25" customHeight="1" thickBot="1" x14ac:dyDescent="0.25">
      <c r="B32" s="1132" t="s">
        <v>301</v>
      </c>
      <c r="C32" s="1133"/>
      <c r="D32" s="1134"/>
      <c r="E32" s="1141">
        <f>'Equipment, Buildings, Land (V)'!$E$36</f>
        <v>56.25</v>
      </c>
      <c r="F32" s="1016"/>
      <c r="G32" s="133">
        <f>'Equipment, Buildings, Land (V)'!H36</f>
        <v>0</v>
      </c>
      <c r="H32" s="114"/>
      <c r="I32" s="1619" t="s">
        <v>613</v>
      </c>
      <c r="J32" s="1619"/>
      <c r="K32" s="1619"/>
      <c r="L32" s="1619"/>
      <c r="M32" s="1"/>
    </row>
    <row r="33" spans="2:13" ht="14.25" customHeight="1" thickBot="1" x14ac:dyDescent="0.25">
      <c r="B33" s="1174" t="s">
        <v>44</v>
      </c>
      <c r="C33" s="1009"/>
      <c r="D33" s="1009"/>
      <c r="E33" s="1113">
        <f>SUM(E29:E32)</f>
        <v>158.60252127519334</v>
      </c>
      <c r="F33" s="1012"/>
      <c r="G33" s="123" t="e">
        <f>SUM(G29:G32)</f>
        <v>#NUM!</v>
      </c>
      <c r="H33" s="114"/>
      <c r="I33" s="1619"/>
      <c r="J33" s="1619"/>
      <c r="K33" s="1619"/>
      <c r="L33" s="1619"/>
      <c r="M33" s="1"/>
    </row>
    <row r="34" spans="2:13" ht="12.75" customHeight="1" thickBot="1" x14ac:dyDescent="0.25">
      <c r="B34" s="1008" t="s">
        <v>45</v>
      </c>
      <c r="C34" s="1009"/>
      <c r="D34" s="1009"/>
      <c r="E34" s="1113">
        <f>(E33+E28)</f>
        <v>408.45350863539943</v>
      </c>
      <c r="F34" s="1012"/>
      <c r="G34" s="123" t="e">
        <f>G28+G33</f>
        <v>#DIV/0!</v>
      </c>
      <c r="H34" s="114"/>
      <c r="I34" s="1619"/>
      <c r="J34" s="1619"/>
      <c r="K34" s="1619"/>
      <c r="L34" s="1619"/>
      <c r="M34" s="1"/>
    </row>
    <row r="35" spans="2:13" ht="12.75" customHeight="1" x14ac:dyDescent="0.2">
      <c r="B35" s="1026" t="s">
        <v>46</v>
      </c>
      <c r="C35" s="1027"/>
      <c r="D35" s="1175" t="s">
        <v>339</v>
      </c>
      <c r="E35" s="1159" t="s">
        <v>125</v>
      </c>
      <c r="F35" s="1028"/>
      <c r="G35" s="134" t="s">
        <v>125</v>
      </c>
      <c r="H35" s="114"/>
      <c r="I35" s="1024" t="s">
        <v>50</v>
      </c>
      <c r="M35" s="1"/>
    </row>
    <row r="36" spans="2:13" ht="12.75" customHeight="1" x14ac:dyDescent="0.2">
      <c r="B36" s="1122" t="s">
        <v>338</v>
      </c>
      <c r="C36" s="1123"/>
      <c r="D36" s="144">
        <f>'Crop Yields, Prices &amp; Insur (X)'!E13</f>
        <v>30</v>
      </c>
      <c r="E36" s="146">
        <f>'Crop Yields, Prices &amp; Insur (X)'!F13</f>
        <v>40</v>
      </c>
      <c r="F36" s="1176"/>
      <c r="G36" s="135">
        <f>'Crop Yields, Prices &amp; Insur (X)'!G13</f>
        <v>0</v>
      </c>
      <c r="H36" s="114"/>
      <c r="I36" s="1619" t="s">
        <v>412</v>
      </c>
      <c r="J36" s="1619"/>
      <c r="K36" s="1619"/>
      <c r="L36" s="1619"/>
      <c r="M36" s="1"/>
    </row>
    <row r="37" spans="2:13" ht="12.75" customHeight="1" thickBot="1" x14ac:dyDescent="0.25">
      <c r="B37" s="1132" t="s">
        <v>49</v>
      </c>
      <c r="C37" s="1142"/>
      <c r="D37" s="456"/>
      <c r="E37" s="1143">
        <f>'Crop Yields, Prices &amp; Insur (X)'!H13</f>
        <v>10.55</v>
      </c>
      <c r="F37" s="1032"/>
      <c r="G37" s="136">
        <f>'Crop Yields, Prices &amp; Insur (X)'!I13</f>
        <v>0</v>
      </c>
      <c r="H37" s="114"/>
      <c r="I37" s="1619"/>
      <c r="J37" s="1619"/>
      <c r="K37" s="1619"/>
      <c r="L37" s="1619"/>
      <c r="M37" s="1"/>
    </row>
    <row r="38" spans="2:13" ht="12.75" customHeight="1" thickBot="1" x14ac:dyDescent="0.25">
      <c r="B38" s="1008" t="s">
        <v>42</v>
      </c>
      <c r="C38" s="1035"/>
      <c r="D38" s="1035">
        <f>(D36*E$37)</f>
        <v>316.5</v>
      </c>
      <c r="E38" s="1036">
        <f>(E36*E$37)</f>
        <v>422</v>
      </c>
      <c r="F38" s="1037"/>
      <c r="G38" s="1561">
        <f>(G36*G$37)</f>
        <v>0</v>
      </c>
      <c r="H38" s="114"/>
      <c r="I38" s="1619"/>
      <c r="J38" s="1619"/>
      <c r="K38" s="1619"/>
      <c r="L38" s="1619"/>
      <c r="M38" s="1"/>
    </row>
    <row r="39" spans="2:13" ht="12" customHeight="1" thickBot="1" x14ac:dyDescent="0.25">
      <c r="B39" s="1008" t="s">
        <v>48</v>
      </c>
      <c r="C39" s="1035"/>
      <c r="D39" s="1035">
        <f>(D38-E34)</f>
        <v>-91.95350863539943</v>
      </c>
      <c r="E39" s="1036">
        <f>(E38-E34)</f>
        <v>13.54649136460057</v>
      </c>
      <c r="F39" s="1038"/>
      <c r="G39" s="120" t="e">
        <f>G38-G34</f>
        <v>#DIV/0!</v>
      </c>
      <c r="H39" s="114"/>
      <c r="I39" s="1619"/>
      <c r="J39" s="1619"/>
      <c r="K39" s="1619"/>
      <c r="L39" s="1619"/>
      <c r="M39" s="1"/>
    </row>
    <row r="40" spans="2:13" ht="12.75" customHeight="1" x14ac:dyDescent="0.2">
      <c r="B40" s="1040" t="s">
        <v>300</v>
      </c>
      <c r="C40" s="1144"/>
      <c r="D40" s="1102" t="s">
        <v>192</v>
      </c>
      <c r="E40" s="456"/>
      <c r="F40" s="1177"/>
      <c r="G40" s="138" t="s">
        <v>192</v>
      </c>
      <c r="H40" s="114"/>
      <c r="M40" s="1"/>
    </row>
    <row r="41" spans="2:13" ht="12.75" customHeight="1" x14ac:dyDescent="0.2">
      <c r="B41" s="1013" t="str">
        <f>'Specialized Equipment (VII)'!B19</f>
        <v>Land Roller</v>
      </c>
      <c r="C41" s="1178"/>
      <c r="D41" s="1117">
        <f>'Specialized Equipment (VII)'!J19</f>
        <v>3.5333333333333332</v>
      </c>
      <c r="E41" s="1627">
        <f>'Specialized Equipment (VII)'!C19</f>
        <v>0</v>
      </c>
      <c r="F41" s="1628"/>
      <c r="G41" s="138">
        <f>'Specialized Equipment (VII)'!K19</f>
        <v>0</v>
      </c>
      <c r="H41" s="115"/>
      <c r="I41" s="1024" t="s">
        <v>56</v>
      </c>
      <c r="J41" s="1173"/>
      <c r="K41" s="1173"/>
      <c r="L41" s="1173"/>
      <c r="M41" s="1"/>
    </row>
    <row r="42" spans="2:13" ht="12.75" customHeight="1" x14ac:dyDescent="0.2">
      <c r="B42" s="1013" t="str">
        <f>'Specialized Equipment (VII)'!B20</f>
        <v>Flex Header</v>
      </c>
      <c r="C42" s="1123"/>
      <c r="D42" s="1117">
        <f>'Specialized Equipment (VII)'!J20</f>
        <v>5</v>
      </c>
      <c r="E42" s="1627">
        <f>'Specialized Equipment (VII)'!C20</f>
        <v>0</v>
      </c>
      <c r="F42" s="1628"/>
      <c r="G42" s="138">
        <f>'Specialized Equipment (VII)'!K20</f>
        <v>0</v>
      </c>
      <c r="H42" s="115"/>
      <c r="I42" s="1603" t="s">
        <v>394</v>
      </c>
      <c r="J42" s="1603"/>
      <c r="K42" s="1603"/>
      <c r="L42" s="1603"/>
      <c r="M42" s="1"/>
    </row>
    <row r="43" spans="2:13" ht="12.75" customHeight="1" x14ac:dyDescent="0.2">
      <c r="B43" s="1050"/>
      <c r="C43" s="456"/>
      <c r="D43" s="1117">
        <f>'Specialized Equipment (VII)'!J21</f>
        <v>0</v>
      </c>
      <c r="E43" s="1629">
        <f>'Specialized Equipment (VII)'!C21</f>
        <v>0</v>
      </c>
      <c r="F43" s="1630"/>
      <c r="G43" s="111">
        <f>'Specialized Equipment (VII)'!K21</f>
        <v>0</v>
      </c>
      <c r="H43" s="115"/>
      <c r="I43" s="1603"/>
      <c r="J43" s="1603"/>
      <c r="K43" s="1603"/>
      <c r="L43" s="1603"/>
      <c r="M43" s="1"/>
    </row>
    <row r="44" spans="2:13" ht="12.75" customHeight="1" thickBot="1" x14ac:dyDescent="0.25">
      <c r="B44" s="1145" t="s">
        <v>198</v>
      </c>
      <c r="C44" s="1146"/>
      <c r="D44" s="1118">
        <f>SUM(D41:D43)</f>
        <v>8.5333333333333332</v>
      </c>
      <c r="E44" s="1606" t="s">
        <v>198</v>
      </c>
      <c r="F44" s="1607"/>
      <c r="G44" s="121">
        <f>SUM(G41:G43)</f>
        <v>0</v>
      </c>
      <c r="H44" s="115"/>
      <c r="I44" s="1603"/>
      <c r="J44" s="1603"/>
      <c r="K44" s="1603"/>
      <c r="L44" s="1603"/>
      <c r="M44" s="1"/>
    </row>
    <row r="45" spans="2:13" ht="12.75" customHeight="1" thickTop="1" x14ac:dyDescent="0.2">
      <c r="B45" s="1179" t="s">
        <v>450</v>
      </c>
      <c r="C45" s="456"/>
      <c r="D45" s="456"/>
      <c r="E45" s="1180"/>
      <c r="F45" s="456"/>
      <c r="G45" s="143"/>
      <c r="H45" s="114"/>
      <c r="I45" s="1024" t="s">
        <v>57</v>
      </c>
      <c r="M45" s="1"/>
    </row>
    <row r="46" spans="2:13" ht="12.6" customHeight="1" x14ac:dyDescent="0.2">
      <c r="B46" s="1147" t="s">
        <v>420</v>
      </c>
      <c r="C46" s="1053"/>
      <c r="D46" s="1053" t="s">
        <v>422</v>
      </c>
      <c r="E46" s="1054">
        <f>E34/E36</f>
        <v>10.211337715884985</v>
      </c>
      <c r="F46" s="1055"/>
      <c r="G46" s="134" t="e">
        <f>G34/G36</f>
        <v>#DIV/0!</v>
      </c>
      <c r="H46" s="114"/>
      <c r="I46" s="1619" t="s">
        <v>413</v>
      </c>
      <c r="J46" s="1619"/>
      <c r="K46" s="1619"/>
      <c r="L46" s="1619"/>
      <c r="M46" s="1"/>
    </row>
    <row r="47" spans="2:13" ht="12.6" customHeight="1" thickBot="1" x14ac:dyDescent="0.25">
      <c r="B47" s="1056" t="s">
        <v>421</v>
      </c>
      <c r="C47" s="1057"/>
      <c r="D47" s="1058" t="s">
        <v>292</v>
      </c>
      <c r="E47" s="1059">
        <f>E34/E37</f>
        <v>38.715972382502315</v>
      </c>
      <c r="F47" s="1060"/>
      <c r="G47" s="140" t="e">
        <f>G34/G37</f>
        <v>#DIV/0!</v>
      </c>
      <c r="H47" s="114"/>
      <c r="I47" s="1619"/>
      <c r="J47" s="1619"/>
      <c r="K47" s="1619"/>
      <c r="L47" s="1619"/>
      <c r="M47" s="1"/>
    </row>
    <row r="48" spans="2:13" ht="12.6" customHeight="1" thickTop="1" x14ac:dyDescent="0.2">
      <c r="B48" s="395"/>
      <c r="C48" s="1181"/>
      <c r="D48" s="1181"/>
      <c r="E48" s="1181"/>
      <c r="F48" s="1181"/>
      <c r="G48" s="1173"/>
      <c r="H48" s="114"/>
      <c r="I48" s="1619"/>
      <c r="J48" s="1619"/>
      <c r="K48" s="1619"/>
      <c r="L48" s="1619"/>
      <c r="M48" s="1"/>
    </row>
    <row r="49" spans="2:13" ht="12.6" customHeight="1" x14ac:dyDescent="0.2">
      <c r="B49" s="1024" t="s">
        <v>58</v>
      </c>
      <c r="C49" s="1181"/>
      <c r="D49" s="1181"/>
      <c r="E49" s="1181"/>
      <c r="F49" s="1181"/>
      <c r="G49" s="1173"/>
      <c r="H49" s="114"/>
      <c r="I49" s="1619"/>
      <c r="J49" s="1619"/>
      <c r="K49" s="1619"/>
      <c r="L49" s="1619"/>
      <c r="M49" s="1"/>
    </row>
    <row r="50" spans="2:13" ht="12.6" customHeight="1" x14ac:dyDescent="0.2">
      <c r="B50" s="1622" t="s">
        <v>19</v>
      </c>
      <c r="C50" s="1622"/>
      <c r="D50" s="1622"/>
      <c r="E50" s="1622"/>
      <c r="F50" s="1181"/>
      <c r="G50" s="1173"/>
      <c r="H50" s="114"/>
      <c r="I50" s="1619"/>
      <c r="J50" s="1619"/>
      <c r="K50" s="1619"/>
      <c r="L50" s="1619"/>
      <c r="M50" s="1"/>
    </row>
    <row r="51" spans="2:13" ht="12" customHeight="1" x14ac:dyDescent="0.2">
      <c r="B51" s="1622"/>
      <c r="C51" s="1622"/>
      <c r="D51" s="1622"/>
      <c r="E51" s="1622"/>
      <c r="F51" s="1181"/>
      <c r="G51" s="1173"/>
      <c r="H51" s="114"/>
      <c r="I51" s="1619"/>
      <c r="J51" s="1619"/>
      <c r="K51" s="1619"/>
      <c r="L51" s="1619"/>
      <c r="M51" s="1"/>
    </row>
    <row r="52" spans="2:13" ht="12" customHeight="1" x14ac:dyDescent="0.2">
      <c r="B52" s="1622"/>
      <c r="C52" s="1622"/>
      <c r="D52" s="1622"/>
      <c r="E52" s="1622"/>
      <c r="F52" s="310"/>
      <c r="G52" s="395"/>
      <c r="H52" s="114"/>
      <c r="I52" s="1619"/>
      <c r="J52" s="1619"/>
      <c r="K52" s="1619"/>
      <c r="L52" s="1619"/>
      <c r="M52" s="1"/>
    </row>
    <row r="53" spans="2:13" ht="12" customHeight="1" x14ac:dyDescent="0.2">
      <c r="B53" s="395"/>
      <c r="C53" s="395"/>
      <c r="D53" s="395"/>
      <c r="E53" s="395"/>
      <c r="F53" s="395"/>
      <c r="G53" s="395"/>
      <c r="H53" s="114"/>
      <c r="I53" s="1619"/>
      <c r="J53" s="1619"/>
      <c r="K53" s="1619"/>
      <c r="L53" s="1619"/>
      <c r="M53" s="1"/>
    </row>
    <row r="54" spans="2:13" ht="12" customHeight="1" x14ac:dyDescent="0.2">
      <c r="B54" s="395"/>
      <c r="C54" s="395"/>
      <c r="D54" s="395"/>
      <c r="E54" s="395"/>
      <c r="F54" s="395"/>
      <c r="G54" s="395"/>
      <c r="H54" s="1084"/>
      <c r="I54" s="395"/>
      <c r="J54" s="395"/>
      <c r="K54" s="395"/>
      <c r="L54" s="395"/>
      <c r="M54" s="1"/>
    </row>
    <row r="55" spans="2:13" ht="12" customHeight="1" x14ac:dyDescent="0.2">
      <c r="B55" s="395"/>
      <c r="C55" s="395"/>
      <c r="D55" s="395"/>
      <c r="E55" s="395"/>
      <c r="F55" s="395"/>
      <c r="G55" s="395"/>
      <c r="H55" s="1084"/>
      <c r="I55" s="395"/>
      <c r="J55" s="395"/>
      <c r="K55" s="395"/>
      <c r="L55" s="395"/>
      <c r="M55" s="1"/>
    </row>
    <row r="56" spans="2:13" ht="12" customHeight="1" x14ac:dyDescent="0.2">
      <c r="B56" s="395"/>
      <c r="C56" s="395"/>
      <c r="D56" s="395"/>
      <c r="E56" s="395"/>
      <c r="F56" s="395"/>
      <c r="G56" s="395"/>
      <c r="H56" s="1084"/>
      <c r="I56" s="395"/>
      <c r="J56" s="395"/>
      <c r="K56" s="395"/>
      <c r="L56" s="395"/>
      <c r="M56" s="1"/>
    </row>
    <row r="57" spans="2:13" ht="12" customHeight="1" x14ac:dyDescent="0.2">
      <c r="B57" s="395"/>
      <c r="C57" s="395"/>
      <c r="D57" s="395"/>
      <c r="E57" s="395"/>
      <c r="F57" s="395"/>
      <c r="G57" s="1650"/>
      <c r="H57" s="1650"/>
      <c r="I57" s="395"/>
      <c r="J57" s="395"/>
      <c r="K57" s="395"/>
      <c r="L57" s="395"/>
      <c r="M57" s="1"/>
    </row>
  </sheetData>
  <sheetProtection password="EE8D" sheet="1" objects="1" scenarios="1"/>
  <mergeCells count="13">
    <mergeCell ref="G57:H57"/>
    <mergeCell ref="B50:E52"/>
    <mergeCell ref="E41:F41"/>
    <mergeCell ref="E42:F42"/>
    <mergeCell ref="E43:F43"/>
    <mergeCell ref="E44:F44"/>
    <mergeCell ref="I32:L34"/>
    <mergeCell ref="I36:L39"/>
    <mergeCell ref="I46:L53"/>
    <mergeCell ref="I42:L44"/>
    <mergeCell ref="I7:L13"/>
    <mergeCell ref="I17:L19"/>
    <mergeCell ref="I22:L30"/>
  </mergeCells>
  <phoneticPr fontId="10" type="noConversion"/>
  <pageMargins left="0.55338541666666663" right="0.25" top="0.5" bottom="0.5" header="0.5" footer="0.5"/>
  <pageSetup orientation="portrait" r:id="rId1"/>
  <headerFooter alignWithMargins="0">
    <oddFooter>&amp;CPage 9</oddFooter>
  </headerFooter>
  <ignoredErrors>
    <ignoredError sqref="G20:H47" evalError="1"/>
    <ignoredError sqref="D23"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showRowColHeaders="0" showRuler="0" view="pageLayout" zoomScale="160" zoomScaleNormal="100" zoomScalePageLayoutView="160" workbookViewId="0">
      <selection activeCell="G38" sqref="G38"/>
    </sheetView>
  </sheetViews>
  <sheetFormatPr defaultRowHeight="12.75" x14ac:dyDescent="0.2"/>
  <cols>
    <col min="1" max="1" width="0.28515625" style="94" customWidth="1"/>
    <col min="2" max="2" width="14.28515625" customWidth="1"/>
    <col min="3" max="4" width="6.5703125" customWidth="1"/>
    <col min="5" max="5" width="8.42578125" customWidth="1"/>
    <col min="6" max="6" width="4" style="44" customWidth="1"/>
    <col min="7" max="7" width="8.42578125" customWidth="1"/>
    <col min="8" max="8" width="2.5703125" customWidth="1"/>
    <col min="9" max="10" width="11.7109375" customWidth="1"/>
    <col min="11" max="11" width="10.42578125" customWidth="1"/>
    <col min="12" max="12" width="11" customWidth="1"/>
    <col min="13" max="13" width="0.42578125" customWidth="1"/>
  </cols>
  <sheetData>
    <row r="1" spans="1:13" ht="15.75" x14ac:dyDescent="0.25">
      <c r="B1" s="944" t="s">
        <v>303</v>
      </c>
      <c r="C1" s="1182" t="s">
        <v>73</v>
      </c>
      <c r="E1" s="576"/>
      <c r="F1" s="576"/>
      <c r="G1" s="114"/>
      <c r="H1" s="114"/>
      <c r="I1" s="576"/>
      <c r="K1" s="395"/>
      <c r="L1" s="576"/>
      <c r="M1" s="1"/>
    </row>
    <row r="2" spans="1:13" x14ac:dyDescent="0.2">
      <c r="B2" s="576"/>
      <c r="C2" s="943"/>
      <c r="D2" s="943"/>
      <c r="E2" s="576"/>
      <c r="F2" s="576"/>
      <c r="G2" s="114"/>
      <c r="H2" s="114"/>
      <c r="I2" s="576"/>
      <c r="J2" s="576"/>
      <c r="K2" s="576"/>
      <c r="L2" s="576"/>
      <c r="M2" s="1"/>
    </row>
    <row r="3" spans="1:13" ht="18" x14ac:dyDescent="0.25">
      <c r="D3" s="941" t="s">
        <v>274</v>
      </c>
      <c r="E3" s="946"/>
      <c r="F3" s="946"/>
      <c r="G3" s="947"/>
      <c r="H3" s="1085"/>
      <c r="J3" s="942" t="s">
        <v>275</v>
      </c>
      <c r="K3" s="949"/>
      <c r="L3" s="105"/>
      <c r="M3" s="1"/>
    </row>
    <row r="4" spans="1:13" ht="14.1" customHeight="1" x14ac:dyDescent="0.2">
      <c r="B4" s="950"/>
      <c r="C4" s="951"/>
      <c r="D4" s="951"/>
      <c r="E4" s="950"/>
      <c r="F4" s="950"/>
      <c r="G4" s="952" t="s">
        <v>277</v>
      </c>
      <c r="H4" s="114"/>
      <c r="M4" s="1"/>
    </row>
    <row r="5" spans="1:13" ht="14.1" customHeight="1" thickBot="1" x14ac:dyDescent="0.25">
      <c r="B5" s="953" t="s">
        <v>143</v>
      </c>
      <c r="C5" s="954"/>
      <c r="D5" s="955" t="s">
        <v>279</v>
      </c>
      <c r="E5" s="954" t="s">
        <v>223</v>
      </c>
      <c r="F5" s="956" t="s">
        <v>87</v>
      </c>
      <c r="G5" s="954" t="s">
        <v>223</v>
      </c>
      <c r="H5" s="114"/>
      <c r="M5" s="1"/>
    </row>
    <row r="6" spans="1:13" ht="12.75" customHeight="1" thickTop="1" x14ac:dyDescent="0.2">
      <c r="B6" s="957" t="s">
        <v>129</v>
      </c>
      <c r="C6" s="958"/>
      <c r="D6" s="959"/>
      <c r="E6" s="1086">
        <f>'Seed Rates &amp; Cost (I)'!E14*'Seed Rates &amp; Cost (I)'!H14</f>
        <v>17.600000000000001</v>
      </c>
      <c r="F6" s="961"/>
      <c r="G6" s="962">
        <f>'Seed Rates &amp; Cost (I)'!F14*'Seed Rates &amp; Cost (I)'!I14</f>
        <v>0</v>
      </c>
      <c r="H6" s="114"/>
      <c r="I6" s="948" t="s">
        <v>53</v>
      </c>
      <c r="M6" s="1"/>
    </row>
    <row r="7" spans="1:13" ht="12.75" customHeight="1" x14ac:dyDescent="0.2">
      <c r="B7" s="1122" t="s">
        <v>170</v>
      </c>
      <c r="C7" s="1123"/>
      <c r="D7" s="1123"/>
      <c r="E7" s="1124">
        <f>'Seed Treat &amp; Herbicide (III)'!D13</f>
        <v>0</v>
      </c>
      <c r="F7" s="966"/>
      <c r="G7" s="125">
        <f>'Seed Treat &amp; Herbicide (III)'!F13</f>
        <v>0</v>
      </c>
      <c r="H7" s="114"/>
      <c r="I7" s="1600" t="s">
        <v>628</v>
      </c>
      <c r="J7" s="1600"/>
      <c r="K7" s="1600"/>
      <c r="L7" s="1600"/>
      <c r="M7" s="12"/>
    </row>
    <row r="8" spans="1:13" ht="12.75" customHeight="1" x14ac:dyDescent="0.2">
      <c r="B8" s="1122" t="s">
        <v>120</v>
      </c>
      <c r="C8" s="1123"/>
      <c r="D8" s="1123"/>
      <c r="E8" s="1124">
        <f>'Fertilizer (II)'!C35</f>
        <v>1</v>
      </c>
      <c r="F8" s="969"/>
      <c r="G8" s="126">
        <f>'Fertilizer (II)'!H35</f>
        <v>0</v>
      </c>
      <c r="H8" s="114"/>
      <c r="I8" s="1600"/>
      <c r="J8" s="1600"/>
      <c r="K8" s="1600"/>
      <c r="L8" s="1600"/>
      <c r="M8" s="13"/>
    </row>
    <row r="9" spans="1:13" ht="12.75" customHeight="1" x14ac:dyDescent="0.2">
      <c r="B9" s="1122" t="s">
        <v>578</v>
      </c>
      <c r="C9" s="1123">
        <f>'Fertilizer (II)'!C14</f>
        <v>100</v>
      </c>
      <c r="D9" s="1123" t="s">
        <v>92</v>
      </c>
      <c r="E9" s="1124">
        <f>C9*'Fertilizer (II)'!D29</f>
        <v>54.249191193876747</v>
      </c>
      <c r="F9" s="982">
        <f>'Fertilizer (II)'!H14</f>
        <v>0</v>
      </c>
      <c r="G9" s="127">
        <f>F9*'Fertilizer (II)'!I29</f>
        <v>0</v>
      </c>
      <c r="H9" s="114"/>
      <c r="I9" s="1600"/>
      <c r="J9" s="1600"/>
      <c r="K9" s="1600"/>
      <c r="L9" s="1600"/>
      <c r="M9" s="1"/>
    </row>
    <row r="10" spans="1:13" s="76" customFormat="1" ht="12.75" customHeight="1" x14ac:dyDescent="0.2">
      <c r="A10" s="94"/>
      <c r="B10" s="1125" t="s">
        <v>499</v>
      </c>
      <c r="C10" s="1123">
        <f>'Fertilizer (II)'!D14</f>
        <v>0</v>
      </c>
      <c r="D10" s="1123" t="s">
        <v>92</v>
      </c>
      <c r="E10" s="1124">
        <f>C10*'Fertilizer (II)'!D32</f>
        <v>0</v>
      </c>
      <c r="F10" s="982">
        <f>'Fertilizer (II)'!I14</f>
        <v>0</v>
      </c>
      <c r="G10" s="127">
        <f>F10*'Fertilizer (II)'!I32</f>
        <v>0</v>
      </c>
      <c r="H10" s="114"/>
      <c r="I10" s="1600"/>
      <c r="J10" s="1600"/>
      <c r="K10" s="1600"/>
      <c r="L10" s="1600"/>
      <c r="M10" s="1"/>
    </row>
    <row r="11" spans="1:13" ht="12.75" customHeight="1" thickBot="1" x14ac:dyDescent="0.25">
      <c r="B11" s="1125" t="s">
        <v>312</v>
      </c>
      <c r="C11" s="1123">
        <f>'Fertilizer (II)'!E14</f>
        <v>35</v>
      </c>
      <c r="D11" s="1123" t="s">
        <v>92</v>
      </c>
      <c r="E11" s="1124">
        <f>C11*'Fertilizer (II)'!D30</f>
        <v>23.258676835671235</v>
      </c>
      <c r="F11" s="1126">
        <f>'Fertilizer (II)'!J14</f>
        <v>0</v>
      </c>
      <c r="G11" s="127">
        <f>F11*'Fertilizer (II)'!I30</f>
        <v>0</v>
      </c>
      <c r="H11" s="114"/>
      <c r="I11" s="948" t="s">
        <v>54</v>
      </c>
      <c r="M11" s="12"/>
    </row>
    <row r="12" spans="1:13" ht="12.75" customHeight="1" thickTop="1" x14ac:dyDescent="0.2">
      <c r="B12" s="1125" t="s">
        <v>313</v>
      </c>
      <c r="C12" s="1123">
        <f>'Fertilizer (II)'!F14</f>
        <v>0</v>
      </c>
      <c r="D12" s="1123" t="s">
        <v>92</v>
      </c>
      <c r="E12" s="1124">
        <f>C12*'Fertilizer (II)'!D31</f>
        <v>0</v>
      </c>
      <c r="F12" s="1127">
        <f>'Fertilizer (II)'!K14</f>
        <v>0</v>
      </c>
      <c r="G12" s="127">
        <f>F12*'Fertilizer (II)'!I31</f>
        <v>0</v>
      </c>
      <c r="H12" s="114"/>
      <c r="I12" s="986" t="s">
        <v>282</v>
      </c>
      <c r="J12" s="987"/>
      <c r="K12" s="24">
        <f>'Seed Rates &amp; Cost (I)'!C14</f>
        <v>500</v>
      </c>
      <c r="L12" s="988" t="s">
        <v>283</v>
      </c>
      <c r="M12" s="13"/>
    </row>
    <row r="13" spans="1:13" ht="12.75" customHeight="1" x14ac:dyDescent="0.2">
      <c r="B13" s="1122" t="s">
        <v>131</v>
      </c>
      <c r="C13" s="1123"/>
      <c r="D13" s="1123"/>
      <c r="E13" s="1124">
        <f>'Seed Treat &amp; Herbicide (III)'!D41+'Seed Treat &amp; Herbicide (III)'!D30</f>
        <v>25.490000000000002</v>
      </c>
      <c r="F13" s="1128"/>
      <c r="G13" s="126">
        <f>'Seed Treat &amp; Herbicide (III)'!F41+'Seed Treat &amp; Herbicide (III)'!F30</f>
        <v>0</v>
      </c>
      <c r="H13" s="114"/>
      <c r="I13" s="990" t="s">
        <v>285</v>
      </c>
      <c r="J13" s="991"/>
      <c r="K13" s="25">
        <f>'Seed Rates &amp; Cost (I)'!D14</f>
        <v>5</v>
      </c>
      <c r="L13" s="992" t="s">
        <v>86</v>
      </c>
      <c r="M13" s="12"/>
    </row>
    <row r="14" spans="1:13" ht="12.75" customHeight="1" thickBot="1" x14ac:dyDescent="0.25">
      <c r="B14" s="1122" t="s">
        <v>136</v>
      </c>
      <c r="C14" s="1123"/>
      <c r="D14" s="1123"/>
      <c r="E14" s="1124">
        <f>'Insecticide &amp; Fungicide (IV)'!D14</f>
        <v>0</v>
      </c>
      <c r="F14" s="966"/>
      <c r="G14" s="125">
        <f>'Insecticide &amp; Fungicide (IV)'!F14</f>
        <v>0</v>
      </c>
      <c r="H14" s="114"/>
      <c r="I14" s="993" t="s">
        <v>83</v>
      </c>
      <c r="J14" s="994"/>
      <c r="K14" s="23">
        <f>'Seed Rates &amp; Cost (I)'!E14</f>
        <v>40</v>
      </c>
      <c r="L14" s="995" t="s">
        <v>286</v>
      </c>
      <c r="M14" s="1"/>
    </row>
    <row r="15" spans="1:13" ht="12.75" customHeight="1" thickTop="1" x14ac:dyDescent="0.2">
      <c r="B15" s="1122" t="s">
        <v>137</v>
      </c>
      <c r="C15" s="1123"/>
      <c r="D15" s="1123"/>
      <c r="E15" s="1124">
        <f>'Insecticide &amp; Fungicide (IV)'!D38</f>
        <v>15.58</v>
      </c>
      <c r="F15" s="966"/>
      <c r="G15" s="125">
        <f>'Insecticide &amp; Fungicide (IV)'!F38</f>
        <v>0</v>
      </c>
      <c r="H15" s="114"/>
      <c r="I15" s="1640" t="s">
        <v>150</v>
      </c>
      <c r="J15" s="1640"/>
      <c r="K15" s="1640"/>
      <c r="L15" s="1640"/>
      <c r="M15" s="1"/>
    </row>
    <row r="16" spans="1:13" ht="12.75" customHeight="1" x14ac:dyDescent="0.2">
      <c r="B16" s="1122" t="s">
        <v>287</v>
      </c>
      <c r="C16" s="1123"/>
      <c r="D16" s="1123"/>
      <c r="E16" s="1129">
        <f>'Fuel and Repair(VI)'!C13</f>
        <v>16.422000000000001</v>
      </c>
      <c r="F16" s="966"/>
      <c r="G16" s="128">
        <f>'Fuel and Repair(VI)'!D13</f>
        <v>0</v>
      </c>
      <c r="H16" s="114"/>
      <c r="I16" s="1603"/>
      <c r="J16" s="1603"/>
      <c r="K16" s="1603"/>
      <c r="L16" s="1603"/>
      <c r="M16" s="1"/>
    </row>
    <row r="17" spans="2:13" ht="12.75" customHeight="1" x14ac:dyDescent="0.2">
      <c r="B17" s="1122" t="s">
        <v>288</v>
      </c>
      <c r="C17" s="1123"/>
      <c r="D17" s="1123"/>
      <c r="E17" s="1129">
        <f>'Fuel and Repair(VI)'!F13</f>
        <v>8.2899999999999991</v>
      </c>
      <c r="F17" s="966"/>
      <c r="G17" s="126">
        <f>'Fuel and Repair(VI)'!G13</f>
        <v>0</v>
      </c>
      <c r="H17" s="114"/>
      <c r="I17" s="948" t="s">
        <v>55</v>
      </c>
      <c r="J17" s="1425"/>
      <c r="K17" s="1425"/>
      <c r="L17" s="1425"/>
      <c r="M17" s="1"/>
    </row>
    <row r="18" spans="2:13" ht="12.75" customHeight="1" x14ac:dyDescent="0.2">
      <c r="B18" s="1122" t="s">
        <v>289</v>
      </c>
      <c r="C18" s="1123"/>
      <c r="D18" s="1123"/>
      <c r="E18" s="1124">
        <f>'Other &amp; Custom (XI)'!E35</f>
        <v>0</v>
      </c>
      <c r="F18" s="966"/>
      <c r="G18" s="126">
        <f>'Other &amp; Custom (XI)'!F35</f>
        <v>0</v>
      </c>
      <c r="H18" s="114"/>
      <c r="I18" s="1603" t="s">
        <v>616</v>
      </c>
      <c r="J18" s="1603"/>
      <c r="K18" s="1603"/>
      <c r="L18" s="1603"/>
      <c r="M18" s="1"/>
    </row>
    <row r="19" spans="2:13" ht="12.75" customHeight="1" x14ac:dyDescent="0.2">
      <c r="B19" s="1122" t="s">
        <v>167</v>
      </c>
      <c r="C19" s="1123">
        <f>'Irrigation (IX)'!C14</f>
        <v>4</v>
      </c>
      <c r="D19" s="1123" t="s">
        <v>290</v>
      </c>
      <c r="E19" s="1124">
        <f>'Irrigation (IX)'!C31*(C19/10)</f>
        <v>8</v>
      </c>
      <c r="F19" s="998">
        <f>'Irrigation (IX)'!E14</f>
        <v>0</v>
      </c>
      <c r="G19" s="126">
        <f>'Irrigation (IX)'!E31*(F19/10)</f>
        <v>0</v>
      </c>
      <c r="H19" s="114"/>
      <c r="I19" s="1603" t="s">
        <v>217</v>
      </c>
      <c r="J19" s="1603"/>
      <c r="K19" s="1603"/>
      <c r="L19" s="1603"/>
      <c r="M19" s="1"/>
    </row>
    <row r="20" spans="2:13" ht="12.75" customHeight="1" x14ac:dyDescent="0.2">
      <c r="B20" s="1122" t="s">
        <v>291</v>
      </c>
      <c r="C20" s="1123"/>
      <c r="D20" s="1123"/>
      <c r="E20" s="1124">
        <f>'Irrigation (IX)'!$C$36</f>
        <v>11.278195488721805</v>
      </c>
      <c r="F20" s="966"/>
      <c r="G20" s="129" t="e">
        <f>'Irrigation (IX)'!E36</f>
        <v>#DIV/0!</v>
      </c>
      <c r="H20" s="115"/>
      <c r="I20" s="1603"/>
      <c r="J20" s="1603"/>
      <c r="K20" s="1603"/>
      <c r="L20" s="1603"/>
      <c r="M20" s="1"/>
    </row>
    <row r="21" spans="2:13" ht="12.75" customHeight="1" x14ac:dyDescent="0.2">
      <c r="B21" s="1122" t="s">
        <v>327</v>
      </c>
      <c r="C21" s="1123"/>
      <c r="D21" s="1123"/>
      <c r="E21" s="1124">
        <f>'Irrigation (IX)'!$C$29+(C19/12*3.5)</f>
        <v>26.556666666666668</v>
      </c>
      <c r="F21" s="966"/>
      <c r="G21" s="130">
        <f>'Irrigation (IX)'!$E$29+(F19/12*3.5)</f>
        <v>0</v>
      </c>
      <c r="H21" s="114"/>
      <c r="I21" s="1003" t="s">
        <v>329</v>
      </c>
      <c r="M21" s="1"/>
    </row>
    <row r="22" spans="2:13" ht="12.75" customHeight="1" x14ac:dyDescent="0.2">
      <c r="B22" s="1122" t="s">
        <v>605</v>
      </c>
      <c r="C22" s="1123">
        <f>'Crop Yields, Prices &amp; Insur (X)'!D14</f>
        <v>32.9</v>
      </c>
      <c r="D22" s="1152" t="s">
        <v>292</v>
      </c>
      <c r="E22" s="1124">
        <f>'Crop Yields, Prices &amp; Insur (X)'!C41</f>
        <v>8.8800000000000008</v>
      </c>
      <c r="F22" s="1001">
        <f>'Crop Yields, Prices &amp; Insur (X)'!D14</f>
        <v>32.9</v>
      </c>
      <c r="G22" s="126">
        <f>'Crop Yields, Prices &amp; Insur (X)'!D41</f>
        <v>0</v>
      </c>
      <c r="H22" s="114"/>
      <c r="I22" s="1598" t="s">
        <v>619</v>
      </c>
      <c r="J22" s="1598"/>
      <c r="K22" s="1598"/>
      <c r="L22" s="1598"/>
      <c r="M22" s="1"/>
    </row>
    <row r="23" spans="2:13" ht="12.75" customHeight="1" x14ac:dyDescent="0.2">
      <c r="B23" s="1122" t="s">
        <v>169</v>
      </c>
      <c r="C23" s="1123"/>
      <c r="D23" s="1130"/>
      <c r="E23" s="1124">
        <f>'Crop Yields, Prices &amp; Insur (X)'!H41</f>
        <v>7.8</v>
      </c>
      <c r="F23" s="966"/>
      <c r="G23" s="126">
        <f>'Crop Yields, Prices &amp; Insur (X)'!I41</f>
        <v>0</v>
      </c>
      <c r="H23" s="114"/>
      <c r="I23" s="1652" t="s">
        <v>151</v>
      </c>
      <c r="J23" s="1652"/>
      <c r="K23" s="1652"/>
      <c r="L23" s="1652"/>
      <c r="M23" s="1"/>
    </row>
    <row r="24" spans="2:13" ht="12.75" customHeight="1" x14ac:dyDescent="0.2">
      <c r="B24" s="1122" t="s">
        <v>293</v>
      </c>
      <c r="C24" s="1123">
        <f>'Overhead &amp; Labour (VIII)'!D37</f>
        <v>0</v>
      </c>
      <c r="D24" s="1123" t="s">
        <v>294</v>
      </c>
      <c r="E24" s="1124">
        <f>'Overhead &amp; Labour (VIII)'!E37</f>
        <v>0</v>
      </c>
      <c r="F24" s="1131">
        <f>'Overhead &amp; Labour (VIII)'!F37</f>
        <v>0</v>
      </c>
      <c r="G24" s="126">
        <f>'Overhead &amp; Labour (VIII)'!G37</f>
        <v>0</v>
      </c>
      <c r="H24" s="114"/>
      <c r="I24" s="1064" t="s">
        <v>152</v>
      </c>
      <c r="M24" s="1"/>
    </row>
    <row r="25" spans="2:13" ht="12.75" customHeight="1" x14ac:dyDescent="0.2">
      <c r="B25" s="1122" t="s">
        <v>196</v>
      </c>
      <c r="C25" s="1123"/>
      <c r="D25" s="1123"/>
      <c r="E25" s="1124">
        <f>'Other &amp; Custom (XI)'!E12</f>
        <v>0</v>
      </c>
      <c r="F25" s="966"/>
      <c r="G25" s="126">
        <f>'Other &amp; Custom (XI)'!F12</f>
        <v>0</v>
      </c>
      <c r="H25" s="114"/>
      <c r="I25" s="1603" t="s">
        <v>617</v>
      </c>
      <c r="J25" s="1603"/>
      <c r="K25" s="1603"/>
      <c r="L25" s="1603"/>
      <c r="M25" s="1"/>
    </row>
    <row r="26" spans="2:13" ht="12.75" customHeight="1" x14ac:dyDescent="0.2">
      <c r="B26" s="1122" t="s">
        <v>295</v>
      </c>
      <c r="C26" s="1123"/>
      <c r="D26" s="1123"/>
      <c r="E26" s="1124">
        <f>'Overhead &amp; Labour (VIII)'!$F$23</f>
        <v>9.1999999999999993</v>
      </c>
      <c r="F26" s="966"/>
      <c r="G26" s="147" t="e">
        <f>'Overhead &amp; Labour (VIII)'!G23</f>
        <v>#DIV/0!</v>
      </c>
      <c r="H26" s="114"/>
      <c r="I26" s="1603"/>
      <c r="J26" s="1603"/>
      <c r="K26" s="1603"/>
      <c r="L26" s="1603"/>
      <c r="M26" s="1"/>
    </row>
    <row r="27" spans="2:13" ht="14.25" customHeight="1" thickBot="1" x14ac:dyDescent="0.25">
      <c r="B27" s="1132" t="s">
        <v>14</v>
      </c>
      <c r="C27" s="1133">
        <f>'Equipment, Buildings, Land (V)'!E37</f>
        <v>4.2</v>
      </c>
      <c r="D27" s="1134" t="s">
        <v>200</v>
      </c>
      <c r="E27" s="1135">
        <f>SUM(E6:E26)*(C27/100)*0.5</f>
        <v>4.9056993338836659</v>
      </c>
      <c r="F27" s="1093">
        <f>'Equipment, Buildings, Land (V)'!H37</f>
        <v>0</v>
      </c>
      <c r="G27" s="132" t="e">
        <f>SUM(G6:G26)*(F27/100)*0.5</f>
        <v>#DIV/0!</v>
      </c>
      <c r="H27" s="114"/>
      <c r="I27" s="1600" t="s">
        <v>618</v>
      </c>
      <c r="J27" s="1600"/>
      <c r="K27" s="1600"/>
      <c r="L27" s="1600"/>
      <c r="M27" s="1600"/>
    </row>
    <row r="28" spans="2:13" ht="12.75" customHeight="1" thickBot="1" x14ac:dyDescent="0.25">
      <c r="B28" s="1008" t="s">
        <v>43</v>
      </c>
      <c r="C28" s="1009"/>
      <c r="D28" s="1010"/>
      <c r="E28" s="1113">
        <f>SUM(E6:E27)</f>
        <v>238.5104295188201</v>
      </c>
      <c r="F28" s="1012"/>
      <c r="G28" s="123" t="e">
        <f>SUM(G6:G27)</f>
        <v>#DIV/0!</v>
      </c>
      <c r="H28" s="114"/>
      <c r="I28" s="1600"/>
      <c r="J28" s="1600"/>
      <c r="K28" s="1600"/>
      <c r="L28" s="1600"/>
      <c r="M28" s="1600"/>
    </row>
    <row r="29" spans="2:13" ht="12.75" customHeight="1" x14ac:dyDescent="0.2">
      <c r="B29" s="1013" t="s">
        <v>298</v>
      </c>
      <c r="C29" s="1014"/>
      <c r="D29" s="980"/>
      <c r="E29" s="1095">
        <f>'Equipment, Buildings, Land (V)'!$L$33</f>
        <v>65.793115405604922</v>
      </c>
      <c r="F29" s="1016"/>
      <c r="G29" s="108" t="e">
        <f>'Equipment, Buildings, Land (V)'!M33</f>
        <v>#NUM!</v>
      </c>
      <c r="H29" s="115"/>
      <c r="I29" s="1600"/>
      <c r="J29" s="1600"/>
      <c r="K29" s="1600"/>
      <c r="L29" s="1600"/>
      <c r="M29" s="1600"/>
    </row>
    <row r="30" spans="2:13" ht="12.75" customHeight="1" x14ac:dyDescent="0.2">
      <c r="B30" s="1122" t="s">
        <v>299</v>
      </c>
      <c r="C30" s="1136"/>
      <c r="D30" s="1137"/>
      <c r="E30" s="1138">
        <f>'Irrigation (IX)'!$C$42</f>
        <v>28.026072536255075</v>
      </c>
      <c r="F30" s="1020"/>
      <c r="G30" s="129" t="e">
        <f>'Irrigation (IX)'!E42</f>
        <v>#NUM!</v>
      </c>
      <c r="H30" s="115"/>
      <c r="I30" s="1600"/>
      <c r="J30" s="1600"/>
      <c r="K30" s="1600"/>
      <c r="L30" s="1600"/>
      <c r="M30" s="1600"/>
    </row>
    <row r="31" spans="2:13" ht="12.75" customHeight="1" x14ac:dyDescent="0.2">
      <c r="B31" s="1139" t="s">
        <v>300</v>
      </c>
      <c r="C31" s="1123"/>
      <c r="D31" s="1123"/>
      <c r="E31" s="1140">
        <f>D43</f>
        <v>0</v>
      </c>
      <c r="F31" s="1016"/>
      <c r="G31" s="129">
        <f>G43</f>
        <v>0</v>
      </c>
      <c r="H31" s="115"/>
      <c r="I31" s="1600"/>
      <c r="J31" s="1600"/>
      <c r="K31" s="1600"/>
      <c r="L31" s="1600"/>
      <c r="M31" s="1600"/>
    </row>
    <row r="32" spans="2:13" ht="14.25" customHeight="1" thickBot="1" x14ac:dyDescent="0.25">
      <c r="B32" s="1132" t="s">
        <v>301</v>
      </c>
      <c r="C32" s="1133"/>
      <c r="D32" s="1134"/>
      <c r="E32" s="1141">
        <f>'Equipment, Buildings, Land (V)'!$E$36</f>
        <v>56.25</v>
      </c>
      <c r="F32" s="1016"/>
      <c r="G32" s="133">
        <f>'Equipment, Buildings, Land (V)'!H36</f>
        <v>0</v>
      </c>
      <c r="H32" s="114"/>
      <c r="I32" s="1600"/>
      <c r="J32" s="1600"/>
      <c r="K32" s="1600"/>
      <c r="L32" s="1600"/>
      <c r="M32" s="1600"/>
    </row>
    <row r="33" spans="2:13" ht="14.25" customHeight="1" thickBot="1" x14ac:dyDescent="0.25">
      <c r="B33" s="1008" t="s">
        <v>44</v>
      </c>
      <c r="C33" s="1009"/>
      <c r="D33" s="1009"/>
      <c r="E33" s="1113">
        <f>SUM(E29:E32)</f>
        <v>150.06918794185998</v>
      </c>
      <c r="F33" s="1012"/>
      <c r="G33" s="123" t="e">
        <f>SUM(G29:G32)</f>
        <v>#NUM!</v>
      </c>
      <c r="H33" s="114"/>
      <c r="I33" s="1024" t="s">
        <v>50</v>
      </c>
    </row>
    <row r="34" spans="2:13" ht="12.75" customHeight="1" thickBot="1" x14ac:dyDescent="0.25">
      <c r="B34" s="1008" t="s">
        <v>45</v>
      </c>
      <c r="C34" s="1009"/>
      <c r="D34" s="1009"/>
      <c r="E34" s="1113">
        <f>(E33+E28)</f>
        <v>388.57961746068008</v>
      </c>
      <c r="F34" s="1012"/>
      <c r="G34" s="123" t="e">
        <f>G28+G33</f>
        <v>#DIV/0!</v>
      </c>
      <c r="H34" s="114"/>
      <c r="I34" s="1600" t="s">
        <v>377</v>
      </c>
      <c r="J34" s="1600"/>
      <c r="K34" s="1600"/>
      <c r="L34" s="1600"/>
      <c r="M34" s="1"/>
    </row>
    <row r="35" spans="2:13" ht="12.75" customHeight="1" x14ac:dyDescent="0.2">
      <c r="B35" s="1026" t="s">
        <v>46</v>
      </c>
      <c r="C35" s="1027"/>
      <c r="D35" s="1027" t="s">
        <v>339</v>
      </c>
      <c r="E35" s="1099" t="s">
        <v>125</v>
      </c>
      <c r="F35" s="1028"/>
      <c r="G35" s="134" t="s">
        <v>125</v>
      </c>
      <c r="H35" s="114"/>
      <c r="I35" s="1600"/>
      <c r="J35" s="1600"/>
      <c r="K35" s="1600"/>
      <c r="L35" s="1600"/>
      <c r="M35" s="1"/>
    </row>
    <row r="36" spans="2:13" ht="12.75" customHeight="1" x14ac:dyDescent="0.2">
      <c r="B36" s="1122" t="s">
        <v>338</v>
      </c>
      <c r="C36" s="1123"/>
      <c r="D36" s="1123">
        <f>'Crop Yields, Prices &amp; Insur (X)'!E14</f>
        <v>40</v>
      </c>
      <c r="E36" s="1123">
        <f>'Crop Yields, Prices &amp; Insur (X)'!F14</f>
        <v>50</v>
      </c>
      <c r="F36" s="1029"/>
      <c r="G36" s="135">
        <f>'Crop Yields, Prices &amp; Insur (X)'!G14</f>
        <v>0</v>
      </c>
      <c r="H36" s="114"/>
      <c r="I36" s="1600"/>
      <c r="J36" s="1600"/>
      <c r="K36" s="1600"/>
      <c r="L36" s="1600"/>
      <c r="M36" s="1"/>
    </row>
    <row r="37" spans="2:13" ht="12.75" customHeight="1" thickBot="1" x14ac:dyDescent="0.25">
      <c r="B37" s="1132" t="s">
        <v>49</v>
      </c>
      <c r="C37" s="1142"/>
      <c r="D37" s="456"/>
      <c r="E37" s="1143">
        <f>'Crop Yields, Prices &amp; Insur (X)'!H14</f>
        <v>10.36</v>
      </c>
      <c r="F37" s="1032"/>
      <c r="G37" s="136">
        <f>'Crop Yields, Prices &amp; Insur (X)'!I14</f>
        <v>0</v>
      </c>
      <c r="H37" s="114"/>
      <c r="I37" s="1024" t="s">
        <v>56</v>
      </c>
      <c r="M37" s="1"/>
    </row>
    <row r="38" spans="2:13" ht="12.75" customHeight="1" thickBot="1" x14ac:dyDescent="0.25">
      <c r="B38" s="1008" t="s">
        <v>42</v>
      </c>
      <c r="C38" s="1035"/>
      <c r="D38" s="1035">
        <f>D36*E37</f>
        <v>414.4</v>
      </c>
      <c r="E38" s="1036">
        <f>(E36*E$37)</f>
        <v>518</v>
      </c>
      <c r="F38" s="1037"/>
      <c r="G38" s="1561">
        <f>(G36*G$37)</f>
        <v>0</v>
      </c>
      <c r="H38" s="114"/>
      <c r="I38" s="1651" t="s">
        <v>317</v>
      </c>
      <c r="J38" s="1651"/>
      <c r="K38" s="1651"/>
      <c r="L38" s="1651"/>
      <c r="M38" s="1"/>
    </row>
    <row r="39" spans="2:13" ht="12" customHeight="1" thickBot="1" x14ac:dyDescent="0.25">
      <c r="B39" s="1008" t="s">
        <v>48</v>
      </c>
      <c r="C39" s="1035"/>
      <c r="D39" s="1035">
        <f>D38-E34</f>
        <v>25.820382539319894</v>
      </c>
      <c r="E39" s="1036">
        <f>(E38-E34)</f>
        <v>129.42038253931992</v>
      </c>
      <c r="F39" s="1038"/>
      <c r="G39" s="120" t="e">
        <f>G38-G34</f>
        <v>#DIV/0!</v>
      </c>
      <c r="H39" s="114"/>
      <c r="I39" s="1024" t="s">
        <v>57</v>
      </c>
      <c r="M39" s="1"/>
    </row>
    <row r="40" spans="2:13" ht="12.75" customHeight="1" x14ac:dyDescent="0.2">
      <c r="B40" s="1040" t="s">
        <v>300</v>
      </c>
      <c r="C40" s="1123"/>
      <c r="D40" s="1102" t="s">
        <v>192</v>
      </c>
      <c r="E40" s="1631"/>
      <c r="F40" s="1632"/>
      <c r="G40" s="137" t="s">
        <v>192</v>
      </c>
      <c r="H40" s="114"/>
      <c r="I40" s="1618" t="s">
        <v>369</v>
      </c>
      <c r="J40" s="1618"/>
      <c r="K40" s="1618"/>
      <c r="L40" s="1618"/>
      <c r="M40" s="1"/>
    </row>
    <row r="41" spans="2:13" ht="12.75" customHeight="1" x14ac:dyDescent="0.2">
      <c r="B41" s="1074"/>
      <c r="C41" s="1137"/>
      <c r="D41" s="1117">
        <f>'Specialized Equipment (VII)'!J22</f>
        <v>0</v>
      </c>
      <c r="E41" s="1633">
        <f>'Specialized Equipment (VII)'!C22</f>
        <v>0</v>
      </c>
      <c r="F41" s="1628"/>
      <c r="G41" s="138">
        <f>'Specialized Equipment (VII)'!K22</f>
        <v>0</v>
      </c>
      <c r="H41" s="115"/>
      <c r="I41" s="1618"/>
      <c r="J41" s="1618"/>
      <c r="K41" s="1618"/>
      <c r="L41" s="1618"/>
      <c r="M41" s="1"/>
    </row>
    <row r="42" spans="2:13" ht="12.75" customHeight="1" x14ac:dyDescent="0.2">
      <c r="B42" s="1050"/>
      <c r="C42" s="456"/>
      <c r="D42" s="1117">
        <f>'Specialized Equipment (VII)'!J23</f>
        <v>0</v>
      </c>
      <c r="E42" s="1634">
        <f>'Specialized Equipment (VII)'!C23</f>
        <v>0</v>
      </c>
      <c r="F42" s="1630"/>
      <c r="G42" s="111">
        <f>'Specialized Equipment (VII)'!K23</f>
        <v>0</v>
      </c>
      <c r="H42" s="115"/>
      <c r="I42" s="1618"/>
      <c r="J42" s="1618"/>
      <c r="K42" s="1618"/>
      <c r="L42" s="1618"/>
      <c r="M42" s="1"/>
    </row>
    <row r="43" spans="2:13" ht="12.75" customHeight="1" thickBot="1" x14ac:dyDescent="0.25">
      <c r="B43" s="1145" t="s">
        <v>198</v>
      </c>
      <c r="C43" s="1146"/>
      <c r="D43" s="1118">
        <f>SUM(D41:D42)</f>
        <v>0</v>
      </c>
      <c r="E43" s="1635" t="s">
        <v>198</v>
      </c>
      <c r="F43" s="1636"/>
      <c r="G43" s="121">
        <f>SUM(G41:G42)</f>
        <v>0</v>
      </c>
      <c r="H43" s="115"/>
      <c r="I43" s="1618"/>
      <c r="J43" s="1618"/>
      <c r="K43" s="1618"/>
      <c r="L43" s="1618"/>
      <c r="M43" s="1"/>
    </row>
    <row r="44" spans="2:13" ht="12.75" customHeight="1" thickTop="1" x14ac:dyDescent="0.2">
      <c r="B44" s="1171" t="s">
        <v>449</v>
      </c>
      <c r="C44" s="1165"/>
      <c r="D44" s="1165"/>
      <c r="E44" s="1165"/>
      <c r="F44" s="1185"/>
      <c r="G44" s="148"/>
      <c r="H44" s="114"/>
      <c r="I44" s="1618"/>
      <c r="J44" s="1618"/>
      <c r="K44" s="1618"/>
      <c r="L44" s="1618"/>
      <c r="M44" s="1"/>
    </row>
    <row r="45" spans="2:13" ht="12.6" customHeight="1" x14ac:dyDescent="0.2">
      <c r="B45" s="1147" t="s">
        <v>420</v>
      </c>
      <c r="C45" s="1053"/>
      <c r="D45" s="1053" t="s">
        <v>422</v>
      </c>
      <c r="E45" s="1054">
        <f>E34/E36</f>
        <v>7.7715923492136021</v>
      </c>
      <c r="F45" s="1055"/>
      <c r="G45" s="134" t="e">
        <f>G34/G36</f>
        <v>#DIV/0!</v>
      </c>
      <c r="H45" s="114"/>
      <c r="I45" s="1618"/>
      <c r="J45" s="1618"/>
      <c r="K45" s="1618"/>
      <c r="L45" s="1618"/>
      <c r="M45" s="1"/>
    </row>
    <row r="46" spans="2:13" ht="12.6" customHeight="1" thickBot="1" x14ac:dyDescent="0.25">
      <c r="B46" s="1056" t="s">
        <v>421</v>
      </c>
      <c r="C46" s="1057"/>
      <c r="D46" s="1058" t="s">
        <v>292</v>
      </c>
      <c r="E46" s="1059">
        <f>E34/E37</f>
        <v>37.507685083077227</v>
      </c>
      <c r="F46" s="1060"/>
      <c r="G46" s="140" t="e">
        <f>G34/G37</f>
        <v>#DIV/0!</v>
      </c>
      <c r="H46" s="114"/>
      <c r="I46" s="1618"/>
      <c r="J46" s="1618"/>
      <c r="K46" s="1618"/>
      <c r="L46" s="1618"/>
      <c r="M46" s="1"/>
    </row>
    <row r="47" spans="2:13" ht="12.6" customHeight="1" thickTop="1" x14ac:dyDescent="0.2">
      <c r="B47" s="395"/>
      <c r="C47" s="1181"/>
      <c r="D47" s="1181"/>
      <c r="E47" s="1181"/>
      <c r="F47" s="1181"/>
      <c r="G47" s="1181"/>
      <c r="H47" s="114"/>
      <c r="I47" s="1618"/>
      <c r="J47" s="1618"/>
      <c r="K47" s="1618"/>
      <c r="L47" s="1618"/>
      <c r="M47" s="1"/>
    </row>
    <row r="48" spans="2:13" ht="12.6" customHeight="1" x14ac:dyDescent="0.2">
      <c r="B48" s="395"/>
      <c r="C48" s="395"/>
      <c r="D48" s="395"/>
      <c r="E48" s="395"/>
      <c r="F48" s="395"/>
      <c r="G48" s="1181"/>
      <c r="H48" s="114"/>
      <c r="I48" s="1618"/>
      <c r="J48" s="1618"/>
      <c r="K48" s="1618"/>
      <c r="L48" s="1618"/>
      <c r="M48" s="1"/>
    </row>
    <row r="49" spans="2:13" ht="12.75" customHeight="1" x14ac:dyDescent="0.2">
      <c r="B49" s="1024" t="s">
        <v>58</v>
      </c>
      <c r="C49" s="395"/>
      <c r="D49" s="395"/>
      <c r="E49" s="395"/>
      <c r="F49" s="395"/>
      <c r="G49" s="1173"/>
      <c r="H49" s="114"/>
      <c r="I49" s="1618"/>
      <c r="J49" s="1618"/>
      <c r="K49" s="1618"/>
      <c r="L49" s="1618"/>
      <c r="M49" s="1"/>
    </row>
    <row r="50" spans="2:13" ht="12.6" customHeight="1" x14ac:dyDescent="0.2">
      <c r="B50" s="1622" t="s">
        <v>19</v>
      </c>
      <c r="C50" s="1622"/>
      <c r="D50" s="1622"/>
      <c r="E50" s="1622"/>
      <c r="F50" s="1622"/>
      <c r="G50" s="395"/>
      <c r="H50" s="114"/>
      <c r="I50" s="1605" t="s">
        <v>121</v>
      </c>
      <c r="J50" s="1605"/>
      <c r="K50" s="1605"/>
      <c r="L50" s="1605"/>
      <c r="M50" s="1"/>
    </row>
    <row r="51" spans="2:13" ht="12" customHeight="1" x14ac:dyDescent="0.2">
      <c r="B51" s="1622"/>
      <c r="C51" s="1622"/>
      <c r="D51" s="1622"/>
      <c r="E51" s="1622"/>
      <c r="F51" s="1622"/>
      <c r="G51" s="395"/>
      <c r="H51" s="114"/>
      <c r="I51" s="1605"/>
      <c r="J51" s="1605"/>
      <c r="K51" s="1605"/>
      <c r="L51" s="1605"/>
      <c r="M51" s="1"/>
    </row>
    <row r="52" spans="2:13" ht="12" customHeight="1" x14ac:dyDescent="0.2">
      <c r="B52" s="1622"/>
      <c r="C52" s="1622"/>
      <c r="D52" s="1622"/>
      <c r="E52" s="1622"/>
      <c r="F52" s="1622"/>
      <c r="G52" s="395"/>
      <c r="H52" s="114"/>
      <c r="I52" s="1613" t="s">
        <v>595</v>
      </c>
      <c r="J52" s="1613"/>
      <c r="K52" s="1613"/>
      <c r="L52" s="1613"/>
      <c r="M52" s="1"/>
    </row>
    <row r="53" spans="2:13" ht="12" customHeight="1" x14ac:dyDescent="0.2">
      <c r="B53" s="1622"/>
      <c r="C53" s="1622"/>
      <c r="D53" s="1622"/>
      <c r="E53" s="1622"/>
      <c r="F53" s="1622"/>
      <c r="G53" s="395"/>
      <c r="H53" s="114"/>
      <c r="I53" s="1613"/>
      <c r="J53" s="1613"/>
      <c r="K53" s="1613"/>
      <c r="L53" s="1613"/>
      <c r="M53" s="1"/>
    </row>
    <row r="54" spans="2:13" ht="12" customHeight="1" x14ac:dyDescent="0.2">
      <c r="B54" s="395"/>
      <c r="C54" s="395"/>
      <c r="D54" s="395"/>
      <c r="E54" s="395"/>
      <c r="F54" s="395"/>
      <c r="G54" s="395"/>
      <c r="H54" s="1084"/>
      <c r="I54" s="395"/>
      <c r="J54" s="395"/>
      <c r="K54" s="395"/>
      <c r="L54" s="395"/>
      <c r="M54" s="1"/>
    </row>
    <row r="55" spans="2:13" ht="12" customHeight="1" x14ac:dyDescent="0.2">
      <c r="B55" s="395"/>
      <c r="C55" s="395"/>
      <c r="D55" s="395"/>
      <c r="E55" s="395"/>
      <c r="F55" s="395"/>
      <c r="I55" s="395"/>
      <c r="J55" s="395"/>
      <c r="K55" s="395"/>
      <c r="L55" s="395"/>
      <c r="M55" s="1"/>
    </row>
    <row r="56" spans="2:13" ht="12" customHeight="1" x14ac:dyDescent="0.2">
      <c r="B56" s="395"/>
      <c r="C56" s="395"/>
      <c r="D56" s="395"/>
      <c r="E56" s="395"/>
      <c r="F56" s="395"/>
      <c r="G56" s="395"/>
      <c r="H56" s="1084"/>
      <c r="I56" s="395"/>
      <c r="J56" s="395"/>
      <c r="K56" s="395"/>
      <c r="L56" s="395"/>
      <c r="M56" s="1"/>
    </row>
    <row r="57" spans="2:13" ht="12" customHeight="1" x14ac:dyDescent="0.2">
      <c r="B57" s="395"/>
      <c r="C57" s="395"/>
      <c r="D57" s="395"/>
      <c r="E57" s="395"/>
      <c r="F57" s="395"/>
      <c r="G57" s="1650"/>
      <c r="H57" s="1650"/>
      <c r="I57" s="395"/>
      <c r="J57" s="395"/>
      <c r="K57" s="395"/>
      <c r="L57" s="395"/>
      <c r="M57" s="1"/>
    </row>
  </sheetData>
  <sheetProtection password="EE8D" sheet="1" objects="1" scenarios="1"/>
  <mergeCells count="19">
    <mergeCell ref="G57:H57"/>
    <mergeCell ref="I19:L20"/>
    <mergeCell ref="I25:L26"/>
    <mergeCell ref="I27:M32"/>
    <mergeCell ref="I34:L36"/>
    <mergeCell ref="I40:L49"/>
    <mergeCell ref="I52:L53"/>
    <mergeCell ref="I50:L51"/>
    <mergeCell ref="I7:L10"/>
    <mergeCell ref="I22:L22"/>
    <mergeCell ref="I18:L18"/>
    <mergeCell ref="B50:F53"/>
    <mergeCell ref="I15:L16"/>
    <mergeCell ref="I38:L38"/>
    <mergeCell ref="I23:L23"/>
    <mergeCell ref="E40:F40"/>
    <mergeCell ref="E41:F41"/>
    <mergeCell ref="E42:F42"/>
    <mergeCell ref="E43:F43"/>
  </mergeCells>
  <phoneticPr fontId="10" type="noConversion"/>
  <pageMargins left="0.55208333333333337" right="0.25" top="0.5" bottom="0.5" header="0.5" footer="0.5"/>
  <pageSetup orientation="portrait" r:id="rId1"/>
  <headerFooter alignWithMargins="0">
    <oddFooter xml:space="preserve">&amp;CPage 10
</oddFooter>
  </headerFooter>
  <ignoredErrors>
    <ignoredError sqref="G20:G46" evalError="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showRowColHeaders="0" showRuler="0" view="pageLayout" zoomScale="160" zoomScaleNormal="100" zoomScalePageLayoutView="160" workbookViewId="0">
      <selection activeCell="G38" sqref="G38"/>
    </sheetView>
  </sheetViews>
  <sheetFormatPr defaultRowHeight="12.75" x14ac:dyDescent="0.2"/>
  <cols>
    <col min="1" max="1" width="0.28515625" style="94" customWidth="1"/>
    <col min="2" max="2" width="14.28515625" customWidth="1"/>
    <col min="3" max="4" width="6.5703125" customWidth="1"/>
    <col min="5" max="5" width="8.42578125" customWidth="1"/>
    <col min="6" max="6" width="4" style="44" customWidth="1"/>
    <col min="7" max="7" width="8.42578125" customWidth="1"/>
    <col min="8" max="8" width="2.5703125" customWidth="1"/>
    <col min="9" max="10" width="11.7109375" customWidth="1"/>
    <col min="11" max="11" width="10.42578125" customWidth="1"/>
    <col min="12" max="12" width="11.140625" customWidth="1"/>
    <col min="13" max="13" width="0.5703125" customWidth="1"/>
  </cols>
  <sheetData>
    <row r="1" spans="1:13" ht="15.75" x14ac:dyDescent="0.25">
      <c r="B1" s="944" t="s">
        <v>303</v>
      </c>
      <c r="C1" s="1182" t="s">
        <v>75</v>
      </c>
      <c r="E1" s="576"/>
      <c r="F1" s="576"/>
      <c r="G1" s="114"/>
      <c r="H1" s="114"/>
      <c r="I1" s="576"/>
      <c r="K1" s="395"/>
      <c r="L1" s="576"/>
      <c r="M1" s="1"/>
    </row>
    <row r="2" spans="1:13" x14ac:dyDescent="0.2">
      <c r="B2" s="576"/>
      <c r="C2" s="943"/>
      <c r="D2" s="943"/>
      <c r="E2" s="576"/>
      <c r="F2" s="576"/>
      <c r="G2" s="114"/>
      <c r="H2" s="114"/>
      <c r="I2" s="576"/>
      <c r="J2" s="576"/>
      <c r="K2" s="576"/>
      <c r="L2" s="576"/>
      <c r="M2" s="1"/>
    </row>
    <row r="3" spans="1:13" ht="18" x14ac:dyDescent="0.25">
      <c r="D3" s="941" t="s">
        <v>274</v>
      </c>
      <c r="E3" s="946"/>
      <c r="F3" s="946"/>
      <c r="G3" s="947"/>
      <c r="H3" s="1085"/>
      <c r="J3" s="942" t="s">
        <v>275</v>
      </c>
      <c r="K3" s="949"/>
      <c r="L3" s="105"/>
      <c r="M3" s="1"/>
    </row>
    <row r="4" spans="1:13" ht="14.1" customHeight="1" x14ac:dyDescent="0.2">
      <c r="B4" s="950"/>
      <c r="C4" s="951"/>
      <c r="D4" s="951"/>
      <c r="E4" s="950"/>
      <c r="F4" s="950"/>
      <c r="G4" s="952" t="s">
        <v>277</v>
      </c>
      <c r="H4" s="114"/>
      <c r="M4" s="1"/>
    </row>
    <row r="5" spans="1:13" ht="14.1" customHeight="1" thickBot="1" x14ac:dyDescent="0.25">
      <c r="B5" s="953" t="s">
        <v>143</v>
      </c>
      <c r="C5" s="954"/>
      <c r="D5" s="955" t="s">
        <v>279</v>
      </c>
      <c r="E5" s="954" t="s">
        <v>223</v>
      </c>
      <c r="F5" s="956" t="s">
        <v>87</v>
      </c>
      <c r="G5" s="954" t="s">
        <v>223</v>
      </c>
      <c r="H5" s="114"/>
      <c r="M5" s="1"/>
    </row>
    <row r="6" spans="1:13" ht="12.75" customHeight="1" thickTop="1" x14ac:dyDescent="0.2">
      <c r="B6" s="957" t="s">
        <v>129</v>
      </c>
      <c r="C6" s="958"/>
      <c r="D6" s="959"/>
      <c r="E6" s="1086">
        <f>'Seed Rates &amp; Cost (I)'!E15*'Seed Rates &amp; Cost (I)'!H15</f>
        <v>48.6</v>
      </c>
      <c r="F6" s="961"/>
      <c r="G6" s="962">
        <f>'Seed Rates &amp; Cost (I)'!F15*'Seed Rates &amp; Cost (I)'!I15</f>
        <v>0</v>
      </c>
      <c r="H6" s="114"/>
      <c r="I6" s="948" t="s">
        <v>53</v>
      </c>
      <c r="M6" s="1"/>
    </row>
    <row r="7" spans="1:13" ht="12.75" customHeight="1" x14ac:dyDescent="0.2">
      <c r="B7" s="1122" t="s">
        <v>15</v>
      </c>
      <c r="C7" s="1123"/>
      <c r="D7" s="1123"/>
      <c r="E7" s="1124">
        <f>'Seed Treat &amp; Herbicide (III)'!D14</f>
        <v>23.45</v>
      </c>
      <c r="F7" s="966"/>
      <c r="G7" s="125">
        <f>'Seed Treat &amp; Herbicide (III)'!F14</f>
        <v>0</v>
      </c>
      <c r="H7" s="114"/>
      <c r="I7" s="1600" t="s">
        <v>669</v>
      </c>
      <c r="J7" s="1600"/>
      <c r="K7" s="1600"/>
      <c r="L7" s="1600"/>
      <c r="M7" s="12"/>
    </row>
    <row r="8" spans="1:13" ht="12.75" customHeight="1" x14ac:dyDescent="0.2">
      <c r="B8" s="1122" t="s">
        <v>120</v>
      </c>
      <c r="C8" s="1123"/>
      <c r="D8" s="1123"/>
      <c r="E8" s="1124">
        <f>'Fertilizer (II)'!C35</f>
        <v>1</v>
      </c>
      <c r="F8" s="969"/>
      <c r="G8" s="126">
        <f>'Fertilizer (II)'!H35</f>
        <v>0</v>
      </c>
      <c r="H8" s="114"/>
      <c r="I8" s="1600"/>
      <c r="J8" s="1600"/>
      <c r="K8" s="1600"/>
      <c r="L8" s="1600"/>
      <c r="M8" s="13"/>
    </row>
    <row r="9" spans="1:13" ht="12.75" customHeight="1" x14ac:dyDescent="0.2">
      <c r="B9" s="1122" t="s">
        <v>578</v>
      </c>
      <c r="C9" s="1123">
        <f>'Fertilizer (II)'!C15</f>
        <v>0</v>
      </c>
      <c r="D9" s="1123" t="s">
        <v>92</v>
      </c>
      <c r="E9" s="1124">
        <f>C9*'Fertilizer (II)'!D29</f>
        <v>0</v>
      </c>
      <c r="F9" s="982">
        <f>'Fertilizer (II)'!H15</f>
        <v>0</v>
      </c>
      <c r="G9" s="127">
        <f>F9*'Fertilizer (II)'!I29</f>
        <v>0</v>
      </c>
      <c r="H9" s="114"/>
      <c r="I9" s="1600"/>
      <c r="J9" s="1600"/>
      <c r="K9" s="1600"/>
      <c r="L9" s="1600"/>
      <c r="M9" s="1"/>
    </row>
    <row r="10" spans="1:13" s="76" customFormat="1" ht="12.75" customHeight="1" x14ac:dyDescent="0.2">
      <c r="A10" s="94"/>
      <c r="B10" s="1125" t="s">
        <v>499</v>
      </c>
      <c r="C10" s="1123">
        <f>'Fertilizer (II)'!D15</f>
        <v>0</v>
      </c>
      <c r="D10" s="1123" t="s">
        <v>92</v>
      </c>
      <c r="E10" s="1124">
        <f>C10*'Fertilizer (II)'!D32</f>
        <v>0</v>
      </c>
      <c r="F10" s="982">
        <f>'Fertilizer (II)'!I15</f>
        <v>0</v>
      </c>
      <c r="G10" s="127">
        <f>F10*'Fertilizer (II)'!I32</f>
        <v>0</v>
      </c>
      <c r="H10" s="114"/>
      <c r="I10" s="1600"/>
      <c r="J10" s="1600"/>
      <c r="K10" s="1600"/>
      <c r="L10" s="1600"/>
      <c r="M10" s="1"/>
    </row>
    <row r="11" spans="1:13" ht="12.75" customHeight="1" thickBot="1" x14ac:dyDescent="0.25">
      <c r="B11" s="1125" t="s">
        <v>312</v>
      </c>
      <c r="C11" s="1123">
        <f>'Fertilizer (II)'!E15</f>
        <v>30</v>
      </c>
      <c r="D11" s="1123" t="s">
        <v>92</v>
      </c>
      <c r="E11" s="1124">
        <f>C11*'Fertilizer (II)'!D30</f>
        <v>19.936008716289628</v>
      </c>
      <c r="F11" s="1126">
        <f>'Fertilizer (II)'!J15</f>
        <v>0</v>
      </c>
      <c r="G11" s="127">
        <f>F11*'Fertilizer (II)'!I30</f>
        <v>0</v>
      </c>
      <c r="H11" s="114"/>
      <c r="I11" s="948" t="s">
        <v>54</v>
      </c>
      <c r="M11" s="12"/>
    </row>
    <row r="12" spans="1:13" ht="12.75" customHeight="1" thickTop="1" x14ac:dyDescent="0.2">
      <c r="B12" s="1125" t="s">
        <v>313</v>
      </c>
      <c r="C12" s="1123">
        <f>'Fertilizer (II)'!F15</f>
        <v>0</v>
      </c>
      <c r="D12" s="1123" t="s">
        <v>92</v>
      </c>
      <c r="E12" s="1124">
        <f>C12*'Fertilizer (II)'!D31</f>
        <v>0</v>
      </c>
      <c r="F12" s="1127">
        <f>'Fertilizer (II)'!K15</f>
        <v>0</v>
      </c>
      <c r="G12" s="127">
        <f>F12*'Fertilizer (II)'!I31</f>
        <v>0</v>
      </c>
      <c r="H12" s="114"/>
      <c r="I12" s="1186" t="s">
        <v>282</v>
      </c>
      <c r="J12" s="987"/>
      <c r="K12" s="24">
        <f>'Seed Rates &amp; Cost (I)'!C15</f>
        <v>80</v>
      </c>
      <c r="L12" s="988" t="s">
        <v>283</v>
      </c>
      <c r="M12" s="13"/>
    </row>
    <row r="13" spans="1:13" ht="12.75" customHeight="1" x14ac:dyDescent="0.2">
      <c r="B13" s="1122" t="s">
        <v>131</v>
      </c>
      <c r="C13" s="1123"/>
      <c r="D13" s="1123"/>
      <c r="E13" s="1124">
        <f>'Seed Treat &amp; Herbicide (III)'!D42+'Seed Treat &amp; Herbicide (III)'!D30</f>
        <v>36.379999999999995</v>
      </c>
      <c r="F13" s="1128"/>
      <c r="G13" s="126">
        <f>'Seed Treat &amp; Herbicide (III)'!F42+'Seed Treat &amp; Herbicide (III)'!F30</f>
        <v>0</v>
      </c>
      <c r="H13" s="114"/>
      <c r="I13" s="1187" t="s">
        <v>285</v>
      </c>
      <c r="J13" s="991"/>
      <c r="K13" s="25">
        <f>'Seed Rates &amp; Cost (I)'!D15</f>
        <v>240</v>
      </c>
      <c r="L13" s="992" t="s">
        <v>86</v>
      </c>
      <c r="M13" s="12"/>
    </row>
    <row r="14" spans="1:13" ht="12.75" customHeight="1" thickBot="1" x14ac:dyDescent="0.25">
      <c r="B14" s="1122" t="s">
        <v>136</v>
      </c>
      <c r="C14" s="1123"/>
      <c r="D14" s="1123"/>
      <c r="E14" s="1124">
        <f>'Insecticide &amp; Fungicide (IV)'!D15</f>
        <v>0</v>
      </c>
      <c r="F14" s="966"/>
      <c r="G14" s="125">
        <f>'Insecticide &amp; Fungicide (IV)'!F15</f>
        <v>0</v>
      </c>
      <c r="H14" s="114"/>
      <c r="I14" s="1188" t="s">
        <v>83</v>
      </c>
      <c r="J14" s="994"/>
      <c r="K14" s="23">
        <f>'Seed Rates &amp; Cost (I)'!E15</f>
        <v>180</v>
      </c>
      <c r="L14" s="995" t="s">
        <v>286</v>
      </c>
      <c r="M14" s="5"/>
    </row>
    <row r="15" spans="1:13" ht="12.75" customHeight="1" thickTop="1" x14ac:dyDescent="0.2">
      <c r="B15" s="1122" t="s">
        <v>177</v>
      </c>
      <c r="C15" s="1123"/>
      <c r="D15" s="1123"/>
      <c r="E15" s="1124">
        <f>'Insecticide &amp; Fungicide (IV)'!D39</f>
        <v>15.58</v>
      </c>
      <c r="F15" s="966"/>
      <c r="G15" s="125">
        <f>'Insecticide &amp; Fungicide (IV)'!F39</f>
        <v>0</v>
      </c>
      <c r="H15" s="114"/>
      <c r="I15" s="1655" t="s">
        <v>395</v>
      </c>
      <c r="J15" s="1655"/>
      <c r="K15" s="1655"/>
      <c r="L15" s="1655"/>
      <c r="M15" s="1"/>
    </row>
    <row r="16" spans="1:13" ht="12.75" customHeight="1" x14ac:dyDescent="0.2">
      <c r="B16" s="1122" t="s">
        <v>287</v>
      </c>
      <c r="C16" s="1123"/>
      <c r="D16" s="1123"/>
      <c r="E16" s="1129">
        <f>'Fuel and Repair(VI)'!C14</f>
        <v>18.353999999999999</v>
      </c>
      <c r="F16" s="966"/>
      <c r="G16" s="128">
        <f>'Fuel and Repair(VI)'!D14</f>
        <v>0</v>
      </c>
      <c r="H16" s="114"/>
      <c r="I16" s="1597"/>
      <c r="J16" s="1597"/>
      <c r="K16" s="1597"/>
      <c r="L16" s="1597"/>
      <c r="M16" s="1"/>
    </row>
    <row r="17" spans="2:13" ht="12.75" customHeight="1" x14ac:dyDescent="0.2">
      <c r="B17" s="1122" t="s">
        <v>288</v>
      </c>
      <c r="C17" s="1123"/>
      <c r="D17" s="1123"/>
      <c r="E17" s="1129">
        <f>'Fuel and Repair(VI)'!F14</f>
        <v>10.81</v>
      </c>
      <c r="F17" s="966"/>
      <c r="G17" s="126">
        <f>'Fuel and Repair(VI)'!G14</f>
        <v>0</v>
      </c>
      <c r="H17" s="114"/>
      <c r="I17" s="1597"/>
      <c r="J17" s="1597"/>
      <c r="K17" s="1597"/>
      <c r="L17" s="1597"/>
      <c r="M17" s="1"/>
    </row>
    <row r="18" spans="2:13" ht="12.75" customHeight="1" x14ac:dyDescent="0.2">
      <c r="B18" s="1122" t="s">
        <v>289</v>
      </c>
      <c r="C18" s="1123"/>
      <c r="D18" s="1123"/>
      <c r="E18" s="1124">
        <f>'Other &amp; Custom (XI)'!E36</f>
        <v>0</v>
      </c>
      <c r="F18" s="966"/>
      <c r="G18" s="126">
        <f>'Other &amp; Custom (XI)'!F36</f>
        <v>0</v>
      </c>
      <c r="H18" s="114"/>
      <c r="I18" s="1597"/>
      <c r="J18" s="1597"/>
      <c r="K18" s="1597"/>
      <c r="L18" s="1597"/>
      <c r="M18" s="1"/>
    </row>
    <row r="19" spans="2:13" ht="12.75" customHeight="1" x14ac:dyDescent="0.2">
      <c r="B19" s="1122" t="s">
        <v>167</v>
      </c>
      <c r="C19" s="1334">
        <f>'Irrigation (IX)'!C15</f>
        <v>2.5</v>
      </c>
      <c r="D19" s="1123" t="s">
        <v>290</v>
      </c>
      <c r="E19" s="1124">
        <f>'Irrigation (IX)'!C31*(C19/10)</f>
        <v>5</v>
      </c>
      <c r="F19" s="998">
        <f>'Irrigation (IX)'!E15</f>
        <v>0</v>
      </c>
      <c r="G19" s="126">
        <f>'Irrigation (IX)'!E31*(F19/10)</f>
        <v>0</v>
      </c>
      <c r="H19" s="114"/>
      <c r="M19" s="1"/>
    </row>
    <row r="20" spans="2:13" ht="12.75" customHeight="1" x14ac:dyDescent="0.2">
      <c r="B20" s="1122" t="s">
        <v>291</v>
      </c>
      <c r="C20" s="1123"/>
      <c r="D20" s="1123"/>
      <c r="E20" s="1124">
        <f>'Irrigation (IX)'!$C$36</f>
        <v>11.278195488721805</v>
      </c>
      <c r="F20" s="966"/>
      <c r="G20" s="129" t="e">
        <f>'Irrigation (IX)'!E36</f>
        <v>#DIV/0!</v>
      </c>
      <c r="H20" s="115"/>
      <c r="I20" s="948" t="s">
        <v>55</v>
      </c>
      <c r="M20" s="1"/>
    </row>
    <row r="21" spans="2:13" ht="12.75" customHeight="1" x14ac:dyDescent="0.2">
      <c r="B21" s="1122" t="s">
        <v>327</v>
      </c>
      <c r="C21" s="1123"/>
      <c r="D21" s="1123"/>
      <c r="E21" s="1124">
        <f>'Irrigation (IX)'!$C$29+(C19/12*3.5)</f>
        <v>26.119166666666668</v>
      </c>
      <c r="F21" s="966"/>
      <c r="G21" s="130">
        <f>'Irrigation (IX)'!$E$29+(F19/12*3.5)</f>
        <v>0</v>
      </c>
      <c r="H21" s="114"/>
      <c r="I21" s="1653" t="s">
        <v>640</v>
      </c>
      <c r="J21" s="1654"/>
      <c r="K21" s="1654"/>
      <c r="L21" s="1654"/>
      <c r="M21" s="1"/>
    </row>
    <row r="22" spans="2:13" ht="12.75" customHeight="1" x14ac:dyDescent="0.2">
      <c r="B22" s="1122" t="s">
        <v>168</v>
      </c>
      <c r="C22" s="1123">
        <f>'Crop Yields, Prices &amp; Insur (X)'!D15</f>
        <v>44.5</v>
      </c>
      <c r="D22" s="1152" t="s">
        <v>292</v>
      </c>
      <c r="E22" s="1124">
        <f>'Crop Yields, Prices &amp; Insur (X)'!C42</f>
        <v>5.46</v>
      </c>
      <c r="F22" s="1001">
        <f>'Crop Yields, Prices &amp; Insur (X)'!D15</f>
        <v>44.5</v>
      </c>
      <c r="G22" s="126">
        <f>'Crop Yields, Prices &amp; Insur (X)'!D42</f>
        <v>0</v>
      </c>
      <c r="H22" s="114"/>
      <c r="I22" s="1654"/>
      <c r="J22" s="1654"/>
      <c r="K22" s="1654"/>
      <c r="L22" s="1654"/>
      <c r="M22" s="1"/>
    </row>
    <row r="23" spans="2:13" ht="12.75" customHeight="1" x14ac:dyDescent="0.2">
      <c r="B23" s="1122" t="s">
        <v>169</v>
      </c>
      <c r="C23" s="1156"/>
      <c r="D23" s="1130"/>
      <c r="E23" s="1124">
        <f>'Crop Yields, Prices &amp; Insur (X)'!H42</f>
        <v>15.6</v>
      </c>
      <c r="F23" s="966"/>
      <c r="G23" s="126">
        <f>'Crop Yields, Prices &amp; Insur (X)'!I42</f>
        <v>0</v>
      </c>
      <c r="H23" s="114"/>
      <c r="I23" s="1654"/>
      <c r="J23" s="1654"/>
      <c r="K23" s="1654"/>
      <c r="L23" s="1654"/>
      <c r="M23" s="1"/>
    </row>
    <row r="24" spans="2:13" ht="12.75" customHeight="1" x14ac:dyDescent="0.2">
      <c r="B24" s="1122" t="s">
        <v>293</v>
      </c>
      <c r="C24" s="1123">
        <f>'Overhead &amp; Labour (VIII)'!D38</f>
        <v>0</v>
      </c>
      <c r="D24" s="1123" t="s">
        <v>294</v>
      </c>
      <c r="E24" s="1124">
        <f>'Overhead &amp; Labour (VIII)'!E38</f>
        <v>0</v>
      </c>
      <c r="F24" s="1131">
        <f>'Overhead &amp; Labour (VIII)'!F38</f>
        <v>0</v>
      </c>
      <c r="G24" s="126">
        <f>'Overhead &amp; Labour (VIII)'!G38</f>
        <v>0</v>
      </c>
      <c r="H24" s="114"/>
      <c r="I24" s="1654"/>
      <c r="J24" s="1654"/>
      <c r="K24" s="1654"/>
      <c r="L24" s="1654"/>
      <c r="M24" s="1"/>
    </row>
    <row r="25" spans="2:13" ht="12.75" customHeight="1" x14ac:dyDescent="0.2">
      <c r="B25" s="1122" t="s">
        <v>196</v>
      </c>
      <c r="C25" s="1123"/>
      <c r="D25" s="1123"/>
      <c r="E25" s="1124">
        <f>'Other &amp; Custom (XI)'!E13</f>
        <v>0</v>
      </c>
      <c r="F25" s="966"/>
      <c r="G25" s="126">
        <f>'Other &amp; Custom (XI)'!F13</f>
        <v>0</v>
      </c>
      <c r="H25" s="114"/>
      <c r="I25" s="1654"/>
      <c r="J25" s="1654"/>
      <c r="K25" s="1654"/>
      <c r="L25" s="1654"/>
      <c r="M25" s="1"/>
    </row>
    <row r="26" spans="2:13" ht="12.75" customHeight="1" x14ac:dyDescent="0.2">
      <c r="B26" s="1122" t="s">
        <v>295</v>
      </c>
      <c r="C26" s="1123"/>
      <c r="D26" s="1123"/>
      <c r="E26" s="1124">
        <f>'Overhead &amp; Labour (VIII)'!$F$23</f>
        <v>9.1999999999999993</v>
      </c>
      <c r="F26" s="966"/>
      <c r="G26" s="147" t="e">
        <f>'Overhead &amp; Labour (VIII)'!G23</f>
        <v>#DIV/0!</v>
      </c>
      <c r="H26" s="114"/>
      <c r="M26" s="1"/>
    </row>
    <row r="27" spans="2:13" ht="14.25" customHeight="1" thickBot="1" x14ac:dyDescent="0.25">
      <c r="B27" s="1132" t="s">
        <v>296</v>
      </c>
      <c r="C27" s="1133">
        <f>'Equipment, Buildings, Land (V)'!E37</f>
        <v>4.2</v>
      </c>
      <c r="D27" s="1134" t="s">
        <v>200</v>
      </c>
      <c r="E27" s="1135">
        <f>SUM(E6:E26)*(C27/100)*0.5</f>
        <v>5.182114788305241</v>
      </c>
      <c r="F27" s="1093">
        <f>'Equipment, Buildings, Land (V)'!H37</f>
        <v>0</v>
      </c>
      <c r="G27" s="132" t="e">
        <f>SUM(G6:G26)*(F27/100)*0.5</f>
        <v>#DIV/0!</v>
      </c>
      <c r="H27" s="114"/>
      <c r="I27" s="1003" t="s">
        <v>329</v>
      </c>
      <c r="M27" s="1"/>
    </row>
    <row r="28" spans="2:13" ht="12.75" customHeight="1" thickBot="1" x14ac:dyDescent="0.25">
      <c r="B28" s="1008" t="s">
        <v>43</v>
      </c>
      <c r="C28" s="1009"/>
      <c r="D28" s="1010"/>
      <c r="E28" s="1113">
        <f>SUM(E6:E27)</f>
        <v>251.94948565998334</v>
      </c>
      <c r="F28" s="1012"/>
      <c r="G28" s="123" t="e">
        <f>SUM(G6:G27)</f>
        <v>#DIV/0!</v>
      </c>
      <c r="H28" s="114"/>
      <c r="I28" s="1598" t="s">
        <v>620</v>
      </c>
      <c r="J28" s="1598"/>
      <c r="K28" s="1598"/>
      <c r="L28" s="1598"/>
      <c r="M28" s="1"/>
    </row>
    <row r="29" spans="2:13" ht="12.75" customHeight="1" x14ac:dyDescent="0.2">
      <c r="B29" s="1013" t="s">
        <v>298</v>
      </c>
      <c r="C29" s="1014"/>
      <c r="D29" s="980"/>
      <c r="E29" s="1095">
        <f>'Equipment, Buildings, Land (V)'!$L$33</f>
        <v>65.793115405604922</v>
      </c>
      <c r="F29" s="1016"/>
      <c r="G29" s="108" t="e">
        <f>'Equipment, Buildings, Land (V)'!M33</f>
        <v>#NUM!</v>
      </c>
      <c r="H29" s="115"/>
      <c r="I29" s="1600" t="s">
        <v>328</v>
      </c>
      <c r="J29" s="1619"/>
      <c r="K29" s="1619"/>
      <c r="L29" s="1619"/>
      <c r="M29" s="1"/>
    </row>
    <row r="30" spans="2:13" ht="12.75" customHeight="1" x14ac:dyDescent="0.2">
      <c r="B30" s="1122" t="s">
        <v>299</v>
      </c>
      <c r="C30" s="1136"/>
      <c r="D30" s="1137"/>
      <c r="E30" s="1138">
        <f>'Irrigation (IX)'!$C$42</f>
        <v>28.026072536255075</v>
      </c>
      <c r="F30" s="1020"/>
      <c r="G30" s="129" t="e">
        <f>'Irrigation (IX)'!E42</f>
        <v>#NUM!</v>
      </c>
      <c r="H30" s="115"/>
      <c r="I30" s="1600" t="s">
        <v>331</v>
      </c>
      <c r="J30" s="1600"/>
      <c r="K30" s="1600"/>
      <c r="L30" s="1600"/>
      <c r="M30" s="11"/>
    </row>
    <row r="31" spans="2:13" ht="12.75" customHeight="1" x14ac:dyDescent="0.2">
      <c r="B31" s="1139" t="s">
        <v>300</v>
      </c>
      <c r="C31" s="1123"/>
      <c r="D31" s="1123"/>
      <c r="E31" s="1140">
        <f>D44</f>
        <v>8.5333333333333332</v>
      </c>
      <c r="F31" s="1016"/>
      <c r="G31" s="129">
        <f>G44</f>
        <v>0</v>
      </c>
      <c r="H31" s="115"/>
      <c r="I31" s="999"/>
      <c r="J31" s="999"/>
      <c r="K31" s="999"/>
      <c r="L31" s="999"/>
      <c r="M31" s="11"/>
    </row>
    <row r="32" spans="2:13" ht="14.25" customHeight="1" thickBot="1" x14ac:dyDescent="0.25">
      <c r="B32" s="1132" t="s">
        <v>301</v>
      </c>
      <c r="C32" s="1133"/>
      <c r="D32" s="1134"/>
      <c r="E32" s="1141">
        <f>'Equipment, Buildings, Land (V)'!$E$36</f>
        <v>56.25</v>
      </c>
      <c r="F32" s="1016"/>
      <c r="G32" s="133">
        <f>'Equipment, Buildings, Land (V)'!H36</f>
        <v>0</v>
      </c>
      <c r="H32" s="114"/>
      <c r="I32" s="1603" t="s">
        <v>639</v>
      </c>
      <c r="J32" s="1603"/>
      <c r="K32" s="1603"/>
      <c r="L32" s="1603"/>
      <c r="M32" s="11"/>
    </row>
    <row r="33" spans="2:13" ht="14.25" customHeight="1" thickBot="1" x14ac:dyDescent="0.25">
      <c r="B33" s="1008" t="s">
        <v>44</v>
      </c>
      <c r="C33" s="1009"/>
      <c r="D33" s="1009"/>
      <c r="E33" s="1113">
        <f>SUM(E29:E32)</f>
        <v>158.60252127519334</v>
      </c>
      <c r="F33" s="1012"/>
      <c r="G33" s="123" t="e">
        <f>SUM(G29:G32)</f>
        <v>#NUM!</v>
      </c>
      <c r="H33" s="114"/>
      <c r="I33" s="1603"/>
      <c r="J33" s="1603"/>
      <c r="K33" s="1603"/>
      <c r="L33" s="1603"/>
      <c r="M33" s="1"/>
    </row>
    <row r="34" spans="2:13" ht="12.75" customHeight="1" thickBot="1" x14ac:dyDescent="0.25">
      <c r="B34" s="1008" t="s">
        <v>45</v>
      </c>
      <c r="C34" s="1009"/>
      <c r="D34" s="1009"/>
      <c r="E34" s="1113">
        <f>(E33+E28)</f>
        <v>410.55200693517668</v>
      </c>
      <c r="F34" s="1012"/>
      <c r="G34" s="123" t="e">
        <f>G28+G33</f>
        <v>#DIV/0!</v>
      </c>
      <c r="H34" s="114"/>
      <c r="M34" s="1"/>
    </row>
    <row r="35" spans="2:13" ht="12.75" customHeight="1" x14ac:dyDescent="0.2">
      <c r="B35" s="1026" t="s">
        <v>46</v>
      </c>
      <c r="C35" s="1027"/>
      <c r="D35" s="1027" t="s">
        <v>339</v>
      </c>
      <c r="E35" s="1099" t="s">
        <v>125</v>
      </c>
      <c r="F35" s="1028"/>
      <c r="G35" s="134" t="s">
        <v>125</v>
      </c>
      <c r="H35" s="114"/>
      <c r="I35" s="1024" t="s">
        <v>50</v>
      </c>
      <c r="M35" s="1"/>
    </row>
    <row r="36" spans="2:13" ht="12.75" customHeight="1" x14ac:dyDescent="0.2">
      <c r="B36" s="1122" t="s">
        <v>338</v>
      </c>
      <c r="C36" s="1123"/>
      <c r="D36" s="1123">
        <f>'Crop Yields, Prices &amp; Insur (X)'!E15</f>
        <v>55</v>
      </c>
      <c r="E36" s="1123">
        <f>'Crop Yields, Prices &amp; Insur (X)'!F15</f>
        <v>75</v>
      </c>
      <c r="F36" s="1029"/>
      <c r="G36" s="135">
        <f>'Crop Yields, Prices &amp; Insur (X)'!G15</f>
        <v>0</v>
      </c>
      <c r="H36" s="114"/>
      <c r="I36" s="1600" t="s">
        <v>378</v>
      </c>
      <c r="J36" s="1600"/>
      <c r="K36" s="1600"/>
      <c r="L36" s="1600"/>
      <c r="M36" s="1"/>
    </row>
    <row r="37" spans="2:13" ht="14.25" customHeight="1" thickBot="1" x14ac:dyDescent="0.25">
      <c r="B37" s="1132" t="s">
        <v>404</v>
      </c>
      <c r="C37" s="1142"/>
      <c r="D37" s="456"/>
      <c r="E37" s="1143">
        <f>'Crop Yields, Prices &amp; Insur (X)'!H15</f>
        <v>9.35</v>
      </c>
      <c r="F37" s="1032"/>
      <c r="G37" s="136">
        <f>'Crop Yields, Prices &amp; Insur (X)'!I15</f>
        <v>0</v>
      </c>
      <c r="H37" s="114"/>
      <c r="I37" s="1600"/>
      <c r="J37" s="1600"/>
      <c r="K37" s="1600"/>
      <c r="L37" s="1600"/>
      <c r="M37" s="1"/>
    </row>
    <row r="38" spans="2:13" ht="12.75" customHeight="1" thickBot="1" x14ac:dyDescent="0.25">
      <c r="B38" s="1008" t="s">
        <v>42</v>
      </c>
      <c r="C38" s="1035"/>
      <c r="D38" s="1035">
        <f>D36*E37</f>
        <v>514.25</v>
      </c>
      <c r="E38" s="1036">
        <f>(E36*E$37)</f>
        <v>701.25</v>
      </c>
      <c r="F38" s="1037"/>
      <c r="G38" s="1561">
        <f>(G36*G$37)</f>
        <v>0</v>
      </c>
      <c r="H38" s="114"/>
      <c r="I38" s="1600"/>
      <c r="J38" s="1600"/>
      <c r="K38" s="1600"/>
      <c r="L38" s="1600"/>
      <c r="M38" s="1"/>
    </row>
    <row r="39" spans="2:13" ht="12" customHeight="1" thickBot="1" x14ac:dyDescent="0.25">
      <c r="B39" s="1008" t="s">
        <v>48</v>
      </c>
      <c r="C39" s="1035"/>
      <c r="D39" s="1035">
        <f>D38-E34</f>
        <v>103.69799306482332</v>
      </c>
      <c r="E39" s="1036">
        <f>(E38-E34)</f>
        <v>290.69799306482332</v>
      </c>
      <c r="F39" s="1037"/>
      <c r="G39" s="120" t="e">
        <f>G38-G34</f>
        <v>#DIV/0!</v>
      </c>
      <c r="H39" s="114"/>
      <c r="I39" s="1600"/>
      <c r="J39" s="1600"/>
      <c r="K39" s="1600"/>
      <c r="L39" s="1600"/>
      <c r="M39" s="1"/>
    </row>
    <row r="40" spans="2:13" ht="12.75" customHeight="1" x14ac:dyDescent="0.2">
      <c r="B40" s="1040" t="s">
        <v>300</v>
      </c>
      <c r="C40" s="1144"/>
      <c r="D40" s="1102" t="s">
        <v>192</v>
      </c>
      <c r="E40" s="1189"/>
      <c r="F40" s="1177"/>
      <c r="G40" s="138" t="s">
        <v>192</v>
      </c>
      <c r="H40" s="114"/>
      <c r="I40" s="1039"/>
      <c r="J40" s="1039"/>
      <c r="K40" s="1039"/>
      <c r="L40" s="1039"/>
      <c r="M40" s="1"/>
    </row>
    <row r="41" spans="2:13" ht="12.75" customHeight="1" x14ac:dyDescent="0.2">
      <c r="B41" s="1013" t="str">
        <f>'Specialized Equipment (VII)'!B24</f>
        <v>Land Roller</v>
      </c>
      <c r="C41" s="1178"/>
      <c r="D41" s="1117">
        <f>'Specialized Equipment (VII)'!J24</f>
        <v>3.5333333333333332</v>
      </c>
      <c r="E41" s="1627">
        <f>'Specialized Equipment (VII)'!C24</f>
        <v>0</v>
      </c>
      <c r="F41" s="1628"/>
      <c r="G41" s="138">
        <f>'Specialized Equipment (VII)'!K24</f>
        <v>0</v>
      </c>
      <c r="H41" s="115"/>
      <c r="I41" s="1024" t="s">
        <v>56</v>
      </c>
      <c r="J41" s="1039"/>
      <c r="K41" s="1039"/>
      <c r="L41" s="1039"/>
      <c r="M41" s="1"/>
    </row>
    <row r="42" spans="2:13" ht="12.75" customHeight="1" x14ac:dyDescent="0.2">
      <c r="B42" s="1013" t="str">
        <f>'Specialized Equipment (VII)'!B25</f>
        <v>Flex Header</v>
      </c>
      <c r="C42" s="1123"/>
      <c r="D42" s="1117">
        <f>'Specialized Equipment (VII)'!J25</f>
        <v>5</v>
      </c>
      <c r="E42" s="1627">
        <f>'Specialized Equipment (VII)'!C25</f>
        <v>0</v>
      </c>
      <c r="F42" s="1628"/>
      <c r="G42" s="138">
        <f>'Specialized Equipment (VII)'!K25</f>
        <v>0</v>
      </c>
      <c r="H42" s="115"/>
      <c r="I42" s="1603" t="s">
        <v>318</v>
      </c>
      <c r="J42" s="1603"/>
      <c r="K42" s="1603"/>
      <c r="L42" s="1603"/>
      <c r="M42" s="1"/>
    </row>
    <row r="43" spans="2:13" ht="12.75" customHeight="1" x14ac:dyDescent="0.2">
      <c r="B43" s="1050"/>
      <c r="C43" s="456"/>
      <c r="D43" s="1117">
        <f>'Specialized Equipment (VII)'!J26</f>
        <v>0</v>
      </c>
      <c r="E43" s="1629">
        <f>'Specialized Equipment (VII)'!C26</f>
        <v>0</v>
      </c>
      <c r="F43" s="1630"/>
      <c r="G43" s="111">
        <f>'Specialized Equipment (VII)'!K26</f>
        <v>0</v>
      </c>
      <c r="H43" s="115"/>
      <c r="M43" s="1"/>
    </row>
    <row r="44" spans="2:13" ht="12.75" customHeight="1" thickBot="1" x14ac:dyDescent="0.25">
      <c r="B44" s="1145" t="s">
        <v>198</v>
      </c>
      <c r="C44" s="1146"/>
      <c r="D44" s="1118">
        <f>SUM(D41:D43)</f>
        <v>8.5333333333333332</v>
      </c>
      <c r="E44" s="1606" t="s">
        <v>198</v>
      </c>
      <c r="F44" s="1607"/>
      <c r="G44" s="121">
        <f>SUM(G41:G43)</f>
        <v>0</v>
      </c>
      <c r="H44" s="115"/>
      <c r="I44" s="1024" t="s">
        <v>57</v>
      </c>
      <c r="M44" s="1"/>
    </row>
    <row r="45" spans="2:13" ht="12.75" customHeight="1" thickTop="1" x14ac:dyDescent="0.2">
      <c r="B45" s="1171" t="s">
        <v>449</v>
      </c>
      <c r="C45" s="1165"/>
      <c r="D45" s="1165"/>
      <c r="E45" s="1165"/>
      <c r="F45" s="1055"/>
      <c r="G45" s="143"/>
      <c r="H45" s="114"/>
      <c r="I45" s="1600" t="s">
        <v>326</v>
      </c>
      <c r="J45" s="1600"/>
      <c r="K45" s="1600"/>
      <c r="L45" s="1600"/>
      <c r="M45" s="1"/>
    </row>
    <row r="46" spans="2:13" ht="12.75" customHeight="1" x14ac:dyDescent="0.2">
      <c r="B46" s="1147" t="s">
        <v>420</v>
      </c>
      <c r="C46" s="1053"/>
      <c r="D46" s="1053" t="s">
        <v>422</v>
      </c>
      <c r="E46" s="1190">
        <f>E34/E36</f>
        <v>5.4740267591356888</v>
      </c>
      <c r="F46" s="1055"/>
      <c r="G46" s="134" t="e">
        <f>G34/G36</f>
        <v>#DIV/0!</v>
      </c>
      <c r="H46" s="114"/>
      <c r="I46" s="1600"/>
      <c r="J46" s="1600"/>
      <c r="K46" s="1600"/>
      <c r="L46" s="1600"/>
      <c r="M46" s="1"/>
    </row>
    <row r="47" spans="2:13" ht="14.25" customHeight="1" thickBot="1" x14ac:dyDescent="0.25">
      <c r="B47" s="1056" t="s">
        <v>421</v>
      </c>
      <c r="C47" s="1057"/>
      <c r="D47" s="1058" t="s">
        <v>292</v>
      </c>
      <c r="E47" s="1191">
        <f>E34/E37</f>
        <v>43.909305554564355</v>
      </c>
      <c r="F47" s="1060"/>
      <c r="G47" s="140" t="e">
        <f>G34/G37</f>
        <v>#DIV/0!</v>
      </c>
      <c r="H47" s="114"/>
      <c r="I47" s="1600"/>
      <c r="J47" s="1600"/>
      <c r="K47" s="1600"/>
      <c r="L47" s="1600"/>
      <c r="M47" s="1"/>
    </row>
    <row r="48" spans="2:13" ht="12.6" customHeight="1" thickTop="1" x14ac:dyDescent="0.2">
      <c r="B48" s="395"/>
      <c r="C48" s="1061"/>
      <c r="D48" s="395"/>
      <c r="E48" s="395"/>
      <c r="F48" s="395"/>
      <c r="G48" s="395"/>
      <c r="H48" s="114"/>
      <c r="I48" s="977"/>
      <c r="J48" s="977"/>
      <c r="K48" s="977"/>
      <c r="L48" s="977"/>
      <c r="M48" s="1"/>
    </row>
    <row r="49" spans="2:13" ht="12.6" customHeight="1" x14ac:dyDescent="0.2">
      <c r="B49" s="395"/>
      <c r="C49" s="395"/>
      <c r="D49" s="395"/>
      <c r="E49" s="395"/>
      <c r="F49" s="395"/>
      <c r="G49" s="395"/>
      <c r="H49" s="114"/>
      <c r="I49" s="1605" t="s">
        <v>121</v>
      </c>
      <c r="J49" s="1605"/>
      <c r="K49" s="1605"/>
      <c r="L49" s="1605"/>
      <c r="M49" s="1"/>
    </row>
    <row r="50" spans="2:13" ht="12.6" customHeight="1" x14ac:dyDescent="0.2">
      <c r="B50" s="1024" t="s">
        <v>58</v>
      </c>
      <c r="C50" s="395"/>
      <c r="D50" s="395"/>
      <c r="E50" s="395"/>
      <c r="F50" s="395"/>
      <c r="G50" s="395"/>
      <c r="H50" s="114"/>
      <c r="I50" s="1605"/>
      <c r="J50" s="1605"/>
      <c r="K50" s="1605"/>
      <c r="L50" s="1605"/>
      <c r="M50" s="1"/>
    </row>
    <row r="51" spans="2:13" ht="12" customHeight="1" x14ac:dyDescent="0.2">
      <c r="B51" s="1622" t="s">
        <v>19</v>
      </c>
      <c r="C51" s="1622"/>
      <c r="D51" s="1622"/>
      <c r="E51" s="1622"/>
      <c r="F51" s="1622"/>
      <c r="G51" s="1622"/>
      <c r="H51" s="114"/>
      <c r="I51" s="1613" t="s">
        <v>595</v>
      </c>
      <c r="J51" s="1613"/>
      <c r="K51" s="1613"/>
      <c r="L51" s="1613"/>
      <c r="M51" s="1"/>
    </row>
    <row r="52" spans="2:13" ht="12" customHeight="1" x14ac:dyDescent="0.2">
      <c r="B52" s="1622"/>
      <c r="C52" s="1622"/>
      <c r="D52" s="1622"/>
      <c r="E52" s="1622"/>
      <c r="F52" s="1622"/>
      <c r="G52" s="1622"/>
      <c r="H52" s="114"/>
      <c r="I52" s="1613"/>
      <c r="J52" s="1613"/>
      <c r="K52" s="1613"/>
      <c r="L52" s="1613"/>
      <c r="M52" s="1"/>
    </row>
    <row r="53" spans="2:13" ht="12" customHeight="1" x14ac:dyDescent="0.2">
      <c r="B53" s="1622"/>
      <c r="C53" s="1622"/>
      <c r="D53" s="1622"/>
      <c r="E53" s="1622"/>
      <c r="F53" s="1622"/>
      <c r="G53" s="1622"/>
      <c r="H53" s="114"/>
      <c r="I53" s="395"/>
      <c r="J53" s="395"/>
      <c r="K53" s="395"/>
      <c r="L53" s="395"/>
      <c r="M53" s="1"/>
    </row>
    <row r="54" spans="2:13" ht="12" customHeight="1" x14ac:dyDescent="0.2">
      <c r="B54" s="395"/>
      <c r="C54" s="395"/>
      <c r="D54" s="395"/>
      <c r="E54" s="395"/>
      <c r="F54" s="395"/>
      <c r="G54" s="395"/>
      <c r="H54" s="1084"/>
      <c r="I54" s="395"/>
      <c r="J54" s="395"/>
      <c r="K54" s="395"/>
      <c r="L54" s="395"/>
      <c r="M54" s="1"/>
    </row>
    <row r="55" spans="2:13" ht="12" customHeight="1" x14ac:dyDescent="0.2">
      <c r="B55" s="395"/>
      <c r="C55" s="395"/>
      <c r="D55" s="395"/>
      <c r="E55" s="395"/>
      <c r="F55" s="395"/>
      <c r="G55" s="395"/>
      <c r="H55" s="1084"/>
      <c r="I55" s="395"/>
      <c r="J55" s="395"/>
      <c r="K55" s="395"/>
      <c r="L55" s="395"/>
      <c r="M55" s="1"/>
    </row>
    <row r="56" spans="2:13" ht="12" customHeight="1" x14ac:dyDescent="0.2">
      <c r="B56" s="395"/>
      <c r="C56" s="395"/>
      <c r="D56" s="395"/>
      <c r="E56" s="395"/>
      <c r="F56" s="395"/>
      <c r="G56" s="395"/>
      <c r="H56" s="1084"/>
      <c r="I56" s="395"/>
      <c r="J56" s="395"/>
      <c r="K56" s="395"/>
      <c r="L56" s="395"/>
      <c r="M56" s="1"/>
    </row>
    <row r="57" spans="2:13" ht="12" customHeight="1" x14ac:dyDescent="0.2">
      <c r="B57" s="395"/>
      <c r="C57" s="395"/>
      <c r="D57" s="395"/>
      <c r="E57" s="395"/>
      <c r="F57" s="395"/>
      <c r="G57" s="1650"/>
      <c r="H57" s="1650"/>
      <c r="I57" s="395"/>
      <c r="J57" s="395"/>
      <c r="K57" s="395"/>
      <c r="L57" s="395"/>
      <c r="M57" s="1"/>
    </row>
  </sheetData>
  <sheetProtection password="EE8D" sheet="1" objects="1" scenarios="1"/>
  <mergeCells count="18">
    <mergeCell ref="E41:F41"/>
    <mergeCell ref="E42:F42"/>
    <mergeCell ref="I21:L25"/>
    <mergeCell ref="I15:L18"/>
    <mergeCell ref="G57:H57"/>
    <mergeCell ref="E43:F43"/>
    <mergeCell ref="B51:G53"/>
    <mergeCell ref="E44:F44"/>
    <mergeCell ref="I49:L50"/>
    <mergeCell ref="I7:L10"/>
    <mergeCell ref="I51:L52"/>
    <mergeCell ref="I28:L28"/>
    <mergeCell ref="I45:L47"/>
    <mergeCell ref="I42:L42"/>
    <mergeCell ref="I36:L39"/>
    <mergeCell ref="I32:L33"/>
    <mergeCell ref="I29:L29"/>
    <mergeCell ref="I30:L30"/>
  </mergeCells>
  <phoneticPr fontId="10" type="noConversion"/>
  <pageMargins left="0.55208333333333337" right="0.25" top="0.5" bottom="0.5" header="0.5" footer="0.5"/>
  <pageSetup orientation="portrait" r:id="rId1"/>
  <headerFooter alignWithMargins="0">
    <oddFooter>&amp;CPage 11</oddFooter>
  </headerFooter>
  <ignoredErrors>
    <ignoredError sqref="G20:H47" evalError="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showRowColHeaders="0" showRuler="0" view="pageLayout" zoomScale="160" zoomScaleNormal="100" zoomScalePageLayoutView="160" workbookViewId="0">
      <selection activeCell="G38" sqref="G38"/>
    </sheetView>
  </sheetViews>
  <sheetFormatPr defaultRowHeight="12.75" x14ac:dyDescent="0.2"/>
  <cols>
    <col min="1" max="1" width="0.42578125" style="94" customWidth="1"/>
    <col min="2" max="2" width="14.28515625" customWidth="1"/>
    <col min="3" max="4" width="6.5703125" customWidth="1"/>
    <col min="5" max="5" width="8.42578125" customWidth="1"/>
    <col min="6" max="6" width="5" style="44" customWidth="1"/>
    <col min="7" max="7" width="8.42578125" customWidth="1"/>
    <col min="8" max="8" width="2.5703125" customWidth="1"/>
    <col min="9" max="10" width="11.7109375" customWidth="1"/>
    <col min="11" max="11" width="10.42578125" customWidth="1"/>
    <col min="12" max="12" width="11.140625" customWidth="1"/>
    <col min="13" max="13" width="0.5703125" customWidth="1"/>
  </cols>
  <sheetData>
    <row r="1" spans="1:13" ht="15.75" x14ac:dyDescent="0.25">
      <c r="B1" s="944" t="s">
        <v>303</v>
      </c>
      <c r="C1" s="1182" t="s">
        <v>76</v>
      </c>
      <c r="E1" s="576"/>
      <c r="F1" s="576"/>
      <c r="G1" s="114"/>
      <c r="H1" s="114"/>
      <c r="I1" s="576"/>
      <c r="K1" s="395"/>
      <c r="L1" s="576"/>
      <c r="M1" s="1"/>
    </row>
    <row r="2" spans="1:13" x14ac:dyDescent="0.2">
      <c r="B2" s="576"/>
      <c r="C2" s="943"/>
      <c r="D2" s="943"/>
      <c r="E2" s="576"/>
      <c r="F2" s="576"/>
      <c r="G2" s="114"/>
      <c r="H2" s="114"/>
      <c r="J2" s="576"/>
      <c r="K2" s="576"/>
      <c r="L2" s="576"/>
      <c r="M2" s="1"/>
    </row>
    <row r="3" spans="1:13" ht="15.75" customHeight="1" x14ac:dyDescent="0.25">
      <c r="D3" s="941" t="s">
        <v>274</v>
      </c>
      <c r="E3" s="946"/>
      <c r="F3" s="946"/>
      <c r="G3" s="947"/>
      <c r="H3" s="1085"/>
      <c r="J3" s="942" t="s">
        <v>275</v>
      </c>
      <c r="M3" s="1"/>
    </row>
    <row r="4" spans="1:13" ht="14.1" customHeight="1" x14ac:dyDescent="0.2">
      <c r="B4" s="950"/>
      <c r="C4" s="951"/>
      <c r="D4" s="951"/>
      <c r="E4" s="950"/>
      <c r="F4" s="950"/>
      <c r="G4" s="952" t="s">
        <v>277</v>
      </c>
      <c r="H4" s="114"/>
      <c r="M4" s="1"/>
    </row>
    <row r="5" spans="1:13" ht="14.1" customHeight="1" thickBot="1" x14ac:dyDescent="0.25">
      <c r="B5" s="954" t="s">
        <v>143</v>
      </c>
      <c r="C5" s="954" t="s">
        <v>278</v>
      </c>
      <c r="D5" s="955" t="s">
        <v>279</v>
      </c>
      <c r="E5" s="954" t="s">
        <v>223</v>
      </c>
      <c r="F5" s="956" t="s">
        <v>87</v>
      </c>
      <c r="G5" s="954" t="s">
        <v>223</v>
      </c>
      <c r="H5" s="114"/>
      <c r="M5" s="1"/>
    </row>
    <row r="6" spans="1:13" ht="12.75" customHeight="1" thickTop="1" x14ac:dyDescent="0.2">
      <c r="B6" s="957" t="s">
        <v>129</v>
      </c>
      <c r="C6" s="958"/>
      <c r="D6" s="959"/>
      <c r="E6" s="1086">
        <f>'Seed Rates &amp; Cost (I)'!E16*'Seed Rates &amp; Cost (I)'!H16</f>
        <v>41.4</v>
      </c>
      <c r="F6" s="961"/>
      <c r="G6" s="962">
        <f>'Seed Rates &amp; Cost (I)'!F16*'Seed Rates &amp; Cost (I)'!I16</f>
        <v>0</v>
      </c>
      <c r="H6" s="114"/>
      <c r="I6" s="948" t="s">
        <v>53</v>
      </c>
      <c r="M6" s="1"/>
    </row>
    <row r="7" spans="1:13" ht="12.75" customHeight="1" x14ac:dyDescent="0.2">
      <c r="B7" s="1122" t="s">
        <v>15</v>
      </c>
      <c r="C7" s="1123"/>
      <c r="D7" s="1123"/>
      <c r="E7" s="1124">
        <f>'Seed Treat &amp; Herbicide (III)'!D15</f>
        <v>11</v>
      </c>
      <c r="F7" s="966"/>
      <c r="G7" s="125">
        <f>'Seed Treat &amp; Herbicide (III)'!F15</f>
        <v>0</v>
      </c>
      <c r="H7" s="114"/>
      <c r="I7" s="1600" t="s">
        <v>629</v>
      </c>
      <c r="J7" s="1600"/>
      <c r="K7" s="1600"/>
      <c r="L7" s="1600"/>
      <c r="M7" s="12"/>
    </row>
    <row r="8" spans="1:13" ht="12.75" customHeight="1" x14ac:dyDescent="0.2">
      <c r="B8" s="1122" t="s">
        <v>120</v>
      </c>
      <c r="C8" s="1123"/>
      <c r="D8" s="1123"/>
      <c r="E8" s="1124">
        <f>'Fertilizer (II)'!C35</f>
        <v>1</v>
      </c>
      <c r="F8" s="969"/>
      <c r="G8" s="126">
        <f>'Fertilizer (II)'!H35</f>
        <v>0</v>
      </c>
      <c r="H8" s="114"/>
      <c r="I8" s="1600"/>
      <c r="J8" s="1600"/>
      <c r="K8" s="1600"/>
      <c r="L8" s="1600"/>
      <c r="M8" s="13"/>
    </row>
    <row r="9" spans="1:13" ht="12.75" customHeight="1" x14ac:dyDescent="0.2">
      <c r="B9" s="1122" t="s">
        <v>641</v>
      </c>
      <c r="C9" s="1123">
        <f>'Fertilizer (II)'!C16</f>
        <v>0</v>
      </c>
      <c r="D9" s="1123" t="s">
        <v>92</v>
      </c>
      <c r="E9" s="1124">
        <f>C9*'Fertilizer (II)'!D29</f>
        <v>0</v>
      </c>
      <c r="F9" s="982">
        <f>'Fertilizer (II)'!H16</f>
        <v>0</v>
      </c>
      <c r="G9" s="127">
        <f>F9*'Fertilizer (II)'!I29</f>
        <v>0</v>
      </c>
      <c r="H9" s="114"/>
      <c r="I9" s="1600"/>
      <c r="J9" s="1600"/>
      <c r="K9" s="1600"/>
      <c r="L9" s="1600"/>
      <c r="M9" s="1"/>
    </row>
    <row r="10" spans="1:13" s="76" customFormat="1" ht="12.75" customHeight="1" x14ac:dyDescent="0.2">
      <c r="A10" s="94"/>
      <c r="B10" s="1125" t="s">
        <v>499</v>
      </c>
      <c r="C10" s="1123">
        <f>'Fertilizer (II)'!D16</f>
        <v>0</v>
      </c>
      <c r="D10" s="1123" t="s">
        <v>92</v>
      </c>
      <c r="E10" s="1124">
        <f>C10*'Fertilizer (II)'!D32</f>
        <v>0</v>
      </c>
      <c r="F10" s="982">
        <f>'Fertilizer (II)'!I16</f>
        <v>0</v>
      </c>
      <c r="G10" s="127">
        <f>F10*'Fertilizer (II)'!I32</f>
        <v>0</v>
      </c>
      <c r="H10" s="114"/>
      <c r="I10" s="1600"/>
      <c r="J10" s="1600"/>
      <c r="K10" s="1600"/>
      <c r="L10" s="1600"/>
      <c r="M10" s="1"/>
    </row>
    <row r="11" spans="1:13" ht="12.75" customHeight="1" x14ac:dyDescent="0.2">
      <c r="B11" s="1125" t="s">
        <v>312</v>
      </c>
      <c r="C11" s="1123">
        <f>'Fertilizer (II)'!E16</f>
        <v>50</v>
      </c>
      <c r="D11" s="1123" t="s">
        <v>92</v>
      </c>
      <c r="E11" s="1124">
        <f>C11*'Fertilizer (II)'!D30</f>
        <v>33.226681193816049</v>
      </c>
      <c r="F11" s="1126">
        <f>'Fertilizer (II)'!J16</f>
        <v>0</v>
      </c>
      <c r="G11" s="127">
        <f>F11*'Fertilizer (II)'!I30</f>
        <v>0</v>
      </c>
      <c r="H11" s="114"/>
      <c r="I11" s="1600"/>
      <c r="J11" s="1600"/>
      <c r="K11" s="1600"/>
      <c r="L11" s="1600"/>
      <c r="M11" s="12"/>
    </row>
    <row r="12" spans="1:13" ht="12.75" customHeight="1" x14ac:dyDescent="0.2">
      <c r="B12" s="1125" t="s">
        <v>313</v>
      </c>
      <c r="C12" s="1123">
        <f>'Fertilizer (II)'!F16</f>
        <v>0</v>
      </c>
      <c r="D12" s="1123" t="s">
        <v>92</v>
      </c>
      <c r="E12" s="1124">
        <f>C12*'Fertilizer (II)'!D31</f>
        <v>0</v>
      </c>
      <c r="F12" s="1127">
        <f>'Fertilizer (II)'!K16</f>
        <v>0</v>
      </c>
      <c r="G12" s="127">
        <f>F12*'Fertilizer (II)'!I31</f>
        <v>0</v>
      </c>
      <c r="H12" s="114"/>
      <c r="I12" s="1600"/>
      <c r="J12" s="1600"/>
      <c r="K12" s="1600"/>
      <c r="L12" s="1600"/>
      <c r="M12" s="13"/>
    </row>
    <row r="13" spans="1:13" ht="12.75" customHeight="1" x14ac:dyDescent="0.2">
      <c r="B13" s="1122" t="s">
        <v>131</v>
      </c>
      <c r="C13" s="1123"/>
      <c r="D13" s="1123"/>
      <c r="E13" s="1124">
        <f>'Seed Treat &amp; Herbicide (III)'!D43+'Seed Treat &amp; Herbicide (III)'!D29</f>
        <v>57.59</v>
      </c>
      <c r="F13" s="1128"/>
      <c r="G13" s="126">
        <f>'Seed Treat &amp; Herbicide (III)'!F43+'Seed Treat &amp; Herbicide (III)'!F29</f>
        <v>0</v>
      </c>
      <c r="H13" s="114"/>
      <c r="I13" s="1600"/>
      <c r="J13" s="1600"/>
      <c r="K13" s="1600"/>
      <c r="L13" s="1600"/>
      <c r="M13" s="12"/>
    </row>
    <row r="14" spans="1:13" ht="12.75" customHeight="1" thickBot="1" x14ac:dyDescent="0.25">
      <c r="B14" s="1122" t="s">
        <v>136</v>
      </c>
      <c r="C14" s="1123"/>
      <c r="D14" s="1123"/>
      <c r="E14" s="1124">
        <f>'Insecticide &amp; Fungicide (IV)'!D16</f>
        <v>0</v>
      </c>
      <c r="F14" s="966"/>
      <c r="G14" s="125">
        <f>'Insecticide &amp; Fungicide (IV)'!F16</f>
        <v>0</v>
      </c>
      <c r="H14" s="114"/>
      <c r="I14" s="948" t="s">
        <v>54</v>
      </c>
      <c r="M14" s="1"/>
    </row>
    <row r="15" spans="1:13" ht="12.75" customHeight="1" thickTop="1" x14ac:dyDescent="0.2">
      <c r="B15" s="1122" t="s">
        <v>137</v>
      </c>
      <c r="C15" s="1123"/>
      <c r="D15" s="1123"/>
      <c r="E15" s="1124">
        <f>'Insecticide &amp; Fungicide (IV)'!D40</f>
        <v>19.45</v>
      </c>
      <c r="F15" s="966"/>
      <c r="G15" s="125">
        <f>'Insecticide &amp; Fungicide (IV)'!F40</f>
        <v>0</v>
      </c>
      <c r="H15" s="114"/>
      <c r="I15" s="1186" t="s">
        <v>282</v>
      </c>
      <c r="J15" s="987"/>
      <c r="K15" s="24">
        <f>'Seed Rates &amp; Cost (I)'!C16</f>
        <v>40</v>
      </c>
      <c r="L15" s="988" t="s">
        <v>283</v>
      </c>
      <c r="M15" s="1"/>
    </row>
    <row r="16" spans="1:13" ht="12.75" customHeight="1" x14ac:dyDescent="0.2">
      <c r="B16" s="1122" t="s">
        <v>287</v>
      </c>
      <c r="C16" s="1123"/>
      <c r="D16" s="1123"/>
      <c r="E16" s="1129">
        <f>'Fuel and Repair(VI)'!C15</f>
        <v>21.252000000000002</v>
      </c>
      <c r="F16" s="966"/>
      <c r="G16" s="128">
        <f>'Fuel and Repair(VI)'!D15</f>
        <v>0</v>
      </c>
      <c r="H16" s="114"/>
      <c r="I16" s="1187" t="s">
        <v>285</v>
      </c>
      <c r="J16" s="991"/>
      <c r="K16" s="25">
        <f>'Seed Rates &amp; Cost (I)'!D16</f>
        <v>440</v>
      </c>
      <c r="L16" s="992" t="s">
        <v>86</v>
      </c>
      <c r="M16" s="1"/>
    </row>
    <row r="17" spans="2:13" ht="12.75" customHeight="1" thickBot="1" x14ac:dyDescent="0.25">
      <c r="B17" s="1122" t="s">
        <v>288</v>
      </c>
      <c r="C17" s="1123"/>
      <c r="D17" s="1123"/>
      <c r="E17" s="1129">
        <f>'Fuel and Repair(VI)'!F15</f>
        <v>9.5399999999999991</v>
      </c>
      <c r="F17" s="966"/>
      <c r="G17" s="126">
        <f>'Fuel and Repair(VI)'!G15</f>
        <v>0</v>
      </c>
      <c r="H17" s="114"/>
      <c r="I17" s="1188" t="s">
        <v>83</v>
      </c>
      <c r="J17" s="994"/>
      <c r="K17" s="23">
        <f>'Seed Rates &amp; Cost (I)'!E16</f>
        <v>180</v>
      </c>
      <c r="L17" s="995" t="s">
        <v>286</v>
      </c>
      <c r="M17" s="1"/>
    </row>
    <row r="18" spans="2:13" ht="12.75" customHeight="1" thickTop="1" x14ac:dyDescent="0.2">
      <c r="B18" s="1122" t="s">
        <v>289</v>
      </c>
      <c r="C18" s="1123"/>
      <c r="D18" s="1123"/>
      <c r="E18" s="1124">
        <f>'Other &amp; Custom (XI)'!E37</f>
        <v>0</v>
      </c>
      <c r="F18" s="966"/>
      <c r="G18" s="126">
        <f>'Other &amp; Custom (XI)'!F37</f>
        <v>0</v>
      </c>
      <c r="H18" s="114"/>
      <c r="I18" s="1600" t="s">
        <v>418</v>
      </c>
      <c r="J18" s="1600"/>
      <c r="K18" s="1600"/>
      <c r="L18" s="1600"/>
      <c r="M18" s="1"/>
    </row>
    <row r="19" spans="2:13" ht="12.75" customHeight="1" x14ac:dyDescent="0.2">
      <c r="B19" s="1122" t="s">
        <v>167</v>
      </c>
      <c r="C19" s="1123">
        <f>'Irrigation (IX)'!C16</f>
        <v>7</v>
      </c>
      <c r="D19" s="1123" t="s">
        <v>290</v>
      </c>
      <c r="E19" s="1124">
        <f>'Irrigation (IX)'!C31*(C19/10)</f>
        <v>14</v>
      </c>
      <c r="F19" s="998">
        <f>'Irrigation (IX)'!E16</f>
        <v>0</v>
      </c>
      <c r="G19" s="126">
        <f>'Irrigation (IX)'!E31*(F19/10)</f>
        <v>0</v>
      </c>
      <c r="H19" s="114"/>
      <c r="I19" s="1600"/>
      <c r="J19" s="1600"/>
      <c r="K19" s="1600"/>
      <c r="L19" s="1600"/>
      <c r="M19" s="1"/>
    </row>
    <row r="20" spans="2:13" ht="12.75" customHeight="1" x14ac:dyDescent="0.2">
      <c r="B20" s="1122" t="s">
        <v>291</v>
      </c>
      <c r="C20" s="1123"/>
      <c r="D20" s="1123"/>
      <c r="E20" s="1124">
        <f>'Irrigation (IX)'!$C$36</f>
        <v>11.278195488721805</v>
      </c>
      <c r="F20" s="966"/>
      <c r="G20" s="129" t="e">
        <f>'Irrigation (IX)'!E36</f>
        <v>#DIV/0!</v>
      </c>
      <c r="H20" s="114"/>
      <c r="I20" s="1600"/>
      <c r="J20" s="1600"/>
      <c r="K20" s="1600"/>
      <c r="L20" s="1600"/>
      <c r="M20" s="1"/>
    </row>
    <row r="21" spans="2:13" ht="12.75" customHeight="1" x14ac:dyDescent="0.2">
      <c r="B21" s="1122" t="s">
        <v>327</v>
      </c>
      <c r="C21" s="1123"/>
      <c r="D21" s="1123"/>
      <c r="E21" s="1124">
        <f>'Irrigation (IX)'!$C$29+(C19/12*3.5)</f>
        <v>27.431666666666668</v>
      </c>
      <c r="F21" s="966"/>
      <c r="G21" s="130">
        <f>'Irrigation (IX)'!$E$29+(F19/12*3.5)</f>
        <v>0</v>
      </c>
      <c r="H21" s="114"/>
      <c r="I21" s="948" t="s">
        <v>55</v>
      </c>
      <c r="M21" s="1"/>
    </row>
    <row r="22" spans="2:13" ht="12.75" customHeight="1" x14ac:dyDescent="0.2">
      <c r="B22" s="1122" t="s">
        <v>605</v>
      </c>
      <c r="C22" s="1123">
        <f>'Crop Yields, Prices &amp; Insur (X)'!D16</f>
        <v>1930.8</v>
      </c>
      <c r="D22" s="1152" t="s">
        <v>286</v>
      </c>
      <c r="E22" s="1124">
        <f>'Crop Yields, Prices &amp; Insur (X)'!C43</f>
        <v>6.74</v>
      </c>
      <c r="F22" s="1001">
        <f>'Crop Yields, Prices &amp; Insur (X)'!D16</f>
        <v>1930.8</v>
      </c>
      <c r="G22" s="126">
        <f>'Crop Yields, Prices &amp; Insur (X)'!D43</f>
        <v>0</v>
      </c>
      <c r="H22" s="114"/>
      <c r="I22" s="1603" t="s">
        <v>622</v>
      </c>
      <c r="J22" s="1603"/>
      <c r="K22" s="1603"/>
      <c r="L22" s="1603"/>
      <c r="M22" s="1"/>
    </row>
    <row r="23" spans="2:13" ht="12.75" customHeight="1" x14ac:dyDescent="0.2">
      <c r="B23" s="1122" t="s">
        <v>169</v>
      </c>
      <c r="C23" s="1123"/>
      <c r="D23" s="1130"/>
      <c r="E23" s="1124">
        <f>'Crop Yields, Prices &amp; Insur (X)'!H43</f>
        <v>15.6</v>
      </c>
      <c r="F23" s="966"/>
      <c r="G23" s="126">
        <f>'Crop Yields, Prices &amp; Insur (X)'!I43</f>
        <v>0</v>
      </c>
      <c r="H23" s="114"/>
      <c r="I23" s="1603"/>
      <c r="J23" s="1603"/>
      <c r="K23" s="1603"/>
      <c r="L23" s="1603"/>
      <c r="M23" s="1"/>
    </row>
    <row r="24" spans="2:13" ht="12.75" customHeight="1" x14ac:dyDescent="0.2">
      <c r="B24" s="1122" t="s">
        <v>293</v>
      </c>
      <c r="C24" s="1123">
        <f>'Overhead &amp; Labour (VIII)'!D39</f>
        <v>0</v>
      </c>
      <c r="D24" s="1123" t="s">
        <v>294</v>
      </c>
      <c r="E24" s="1129">
        <f>'Overhead &amp; Labour (VIII)'!E39</f>
        <v>0</v>
      </c>
      <c r="F24" s="1192">
        <f>'Overhead &amp; Labour (VIII)'!F39</f>
        <v>0</v>
      </c>
      <c r="G24" s="126">
        <f>'Overhead &amp; Labour (VIII)'!G39</f>
        <v>0</v>
      </c>
      <c r="H24" s="114"/>
      <c r="I24" s="1603"/>
      <c r="J24" s="1603"/>
      <c r="K24" s="1603"/>
      <c r="L24" s="1603"/>
      <c r="M24" s="1"/>
    </row>
    <row r="25" spans="2:13" ht="12.75" customHeight="1" x14ac:dyDescent="0.2">
      <c r="B25" s="1122" t="s">
        <v>196</v>
      </c>
      <c r="C25" s="1123"/>
      <c r="D25" s="1123"/>
      <c r="E25" s="1124">
        <f>'Other &amp; Custom (XI)'!E14</f>
        <v>0</v>
      </c>
      <c r="F25" s="966"/>
      <c r="G25" s="126">
        <f>'Other &amp; Custom (XI)'!F14</f>
        <v>0</v>
      </c>
      <c r="H25" s="114"/>
      <c r="I25" s="1603"/>
      <c r="J25" s="1603"/>
      <c r="K25" s="1603"/>
      <c r="L25" s="1603"/>
      <c r="M25" s="1"/>
    </row>
    <row r="26" spans="2:13" ht="12.75" customHeight="1" x14ac:dyDescent="0.2">
      <c r="B26" s="1122" t="s">
        <v>295</v>
      </c>
      <c r="C26" s="1123"/>
      <c r="D26" s="1123"/>
      <c r="E26" s="1124">
        <f>'Overhead &amp; Labour (VIII)'!$F$23</f>
        <v>9.1999999999999993</v>
      </c>
      <c r="F26" s="966"/>
      <c r="G26" s="147" t="e">
        <f>'Overhead &amp; Labour (VIII)'!G23</f>
        <v>#DIV/0!</v>
      </c>
      <c r="H26" s="114"/>
      <c r="I26" s="1003" t="s">
        <v>329</v>
      </c>
      <c r="M26" s="1"/>
    </row>
    <row r="27" spans="2:13" ht="14.25" customHeight="1" thickBot="1" x14ac:dyDescent="0.25">
      <c r="B27" s="1132" t="s">
        <v>14</v>
      </c>
      <c r="C27" s="1133">
        <f>'Equipment, Buildings, Land (V)'!E37</f>
        <v>4.2</v>
      </c>
      <c r="D27" s="1134" t="s">
        <v>200</v>
      </c>
      <c r="E27" s="1135">
        <f>SUM(E6:E26)*(C27/100)*0.5</f>
        <v>5.8528794103332951</v>
      </c>
      <c r="F27" s="1093">
        <f>'Equipment, Buildings, Land (V)'!H37</f>
        <v>0</v>
      </c>
      <c r="G27" s="142" t="e">
        <f>SUM(G6:G26)*(F27/100)*0.5</f>
        <v>#DIV/0!</v>
      </c>
      <c r="H27" s="114"/>
      <c r="I27" s="1599" t="s">
        <v>8</v>
      </c>
      <c r="J27" s="1657"/>
      <c r="K27" s="1657"/>
      <c r="L27" s="1657"/>
      <c r="M27" s="1"/>
    </row>
    <row r="28" spans="2:13" ht="12.75" customHeight="1" thickBot="1" x14ac:dyDescent="0.25">
      <c r="B28" s="1008" t="s">
        <v>43</v>
      </c>
      <c r="C28" s="1009"/>
      <c r="D28" s="1010"/>
      <c r="E28" s="1113">
        <f>SUM(E6:E27)</f>
        <v>284.56142275953778</v>
      </c>
      <c r="F28" s="1012"/>
      <c r="G28" s="141" t="e">
        <f>SUM(G6:G27)</f>
        <v>#DIV/0!</v>
      </c>
      <c r="H28" s="114"/>
      <c r="I28" s="1599" t="s">
        <v>6</v>
      </c>
      <c r="J28" s="1657"/>
      <c r="K28" s="1657"/>
      <c r="L28" s="1657"/>
      <c r="M28" s="1"/>
    </row>
    <row r="29" spans="2:13" ht="12.75" customHeight="1" x14ac:dyDescent="0.2">
      <c r="B29" s="1013" t="s">
        <v>298</v>
      </c>
      <c r="C29" s="1014"/>
      <c r="D29" s="980"/>
      <c r="E29" s="1095">
        <f>'Equipment, Buildings, Land (V)'!$L$33</f>
        <v>65.793115405604922</v>
      </c>
      <c r="F29" s="1016"/>
      <c r="G29" s="108" t="e">
        <f>'Equipment, Buildings, Land (V)'!M33</f>
        <v>#NUM!</v>
      </c>
      <c r="H29" s="115"/>
      <c r="I29" s="1658" t="s">
        <v>7</v>
      </c>
      <c r="J29" s="1659"/>
      <c r="K29" s="1659"/>
      <c r="L29" s="1659"/>
      <c r="M29" s="1"/>
    </row>
    <row r="30" spans="2:13" ht="12.75" customHeight="1" x14ac:dyDescent="0.2">
      <c r="B30" s="1122" t="s">
        <v>299</v>
      </c>
      <c r="C30" s="1136"/>
      <c r="D30" s="1137"/>
      <c r="E30" s="1138">
        <f>'Irrigation (IX)'!$C$42</f>
        <v>28.026072536255075</v>
      </c>
      <c r="F30" s="1020"/>
      <c r="G30" s="129" t="e">
        <f>'Irrigation (IX)'!E42</f>
        <v>#NUM!</v>
      </c>
      <c r="H30" s="115"/>
      <c r="I30" s="1603" t="s">
        <v>116</v>
      </c>
      <c r="J30" s="1603"/>
      <c r="K30" s="1603"/>
      <c r="L30" s="1603"/>
      <c r="M30" s="11"/>
    </row>
    <row r="31" spans="2:13" ht="12.75" customHeight="1" x14ac:dyDescent="0.2">
      <c r="B31" s="1139" t="s">
        <v>300</v>
      </c>
      <c r="C31" s="1123"/>
      <c r="D31" s="1123"/>
      <c r="E31" s="1140">
        <f>D43</f>
        <v>0.33333333333333331</v>
      </c>
      <c r="F31" s="1016"/>
      <c r="G31" s="129">
        <f>G43</f>
        <v>0</v>
      </c>
      <c r="H31" s="115"/>
      <c r="I31" s="1603"/>
      <c r="J31" s="1603"/>
      <c r="K31" s="1603"/>
      <c r="L31" s="1603"/>
      <c r="M31" s="11"/>
    </row>
    <row r="32" spans="2:13" ht="14.25" customHeight="1" thickBot="1" x14ac:dyDescent="0.25">
      <c r="B32" s="1132" t="s">
        <v>301</v>
      </c>
      <c r="C32" s="1133"/>
      <c r="D32" s="1134"/>
      <c r="E32" s="1141">
        <f>'Equipment, Buildings, Land (V)'!$E$36</f>
        <v>56.25</v>
      </c>
      <c r="F32" s="1016"/>
      <c r="G32" s="133">
        <f>'Equipment, Buildings, Land (V)'!H36</f>
        <v>0</v>
      </c>
      <c r="H32" s="114"/>
      <c r="I32" s="1603"/>
      <c r="J32" s="1603"/>
      <c r="K32" s="1603"/>
      <c r="L32" s="1603"/>
      <c r="M32" s="11"/>
    </row>
    <row r="33" spans="2:13" ht="14.25" customHeight="1" thickBot="1" x14ac:dyDescent="0.25">
      <c r="B33" s="1008" t="s">
        <v>44</v>
      </c>
      <c r="C33" s="1009"/>
      <c r="D33" s="1009"/>
      <c r="E33" s="1113">
        <f>SUM(E29:E32)</f>
        <v>150.40252127519332</v>
      </c>
      <c r="F33" s="1012"/>
      <c r="G33" s="123" t="e">
        <f>SUM(G29:G32)</f>
        <v>#NUM!</v>
      </c>
      <c r="H33" s="114"/>
      <c r="I33" s="1603"/>
      <c r="J33" s="1603"/>
      <c r="K33" s="1603"/>
      <c r="L33" s="1603"/>
      <c r="M33" s="1"/>
    </row>
    <row r="34" spans="2:13" ht="12.75" customHeight="1" thickBot="1" x14ac:dyDescent="0.25">
      <c r="B34" s="1008" t="s">
        <v>45</v>
      </c>
      <c r="C34" s="1009"/>
      <c r="D34" s="1009"/>
      <c r="E34" s="1113">
        <f>(E33+E28)</f>
        <v>434.96394403473107</v>
      </c>
      <c r="F34" s="1012"/>
      <c r="G34" s="123" t="e">
        <f>G28+G33</f>
        <v>#DIV/0!</v>
      </c>
      <c r="H34" s="114"/>
      <c r="I34" s="1024" t="s">
        <v>50</v>
      </c>
      <c r="M34" s="1"/>
    </row>
    <row r="35" spans="2:13" ht="12.75" customHeight="1" x14ac:dyDescent="0.2">
      <c r="B35" s="1026" t="s">
        <v>46</v>
      </c>
      <c r="C35" s="1027"/>
      <c r="D35" s="1027" t="s">
        <v>339</v>
      </c>
      <c r="E35" s="1099" t="s">
        <v>125</v>
      </c>
      <c r="F35" s="1028"/>
      <c r="G35" s="134" t="s">
        <v>125</v>
      </c>
      <c r="H35" s="114"/>
      <c r="I35" s="1600" t="s">
        <v>176</v>
      </c>
      <c r="J35" s="1600"/>
      <c r="K35" s="1600"/>
      <c r="L35" s="1600"/>
      <c r="M35" s="1"/>
    </row>
    <row r="36" spans="2:13" ht="12.75" customHeight="1" x14ac:dyDescent="0.2">
      <c r="B36" s="1122" t="s">
        <v>31</v>
      </c>
      <c r="C36" s="1123"/>
      <c r="D36" s="1123">
        <f>'Crop Yields, Prices &amp; Insur (X)'!E16</f>
        <v>2400</v>
      </c>
      <c r="E36" s="1123">
        <f>'Crop Yields, Prices &amp; Insur (X)'!F16</f>
        <v>3600</v>
      </c>
      <c r="F36" s="1029"/>
      <c r="G36" s="135">
        <f>'Crop Yields, Prices &amp; Insur (X)'!G16</f>
        <v>0</v>
      </c>
      <c r="H36" s="114"/>
      <c r="I36" s="1600"/>
      <c r="J36" s="1600"/>
      <c r="K36" s="1600"/>
      <c r="L36" s="1600"/>
      <c r="M36" s="1"/>
    </row>
    <row r="37" spans="2:13" ht="14.25" customHeight="1" thickBot="1" x14ac:dyDescent="0.25">
      <c r="B37" s="1132" t="s">
        <v>32</v>
      </c>
      <c r="C37" s="1142"/>
      <c r="D37" s="456"/>
      <c r="E37" s="1143">
        <f>'Crop Yields, Prices &amp; Insur (X)'!H16</f>
        <v>0.14000000000000001</v>
      </c>
      <c r="F37" s="1032"/>
      <c r="G37" s="136">
        <f>'Crop Yields, Prices &amp; Insur (X)'!I16</f>
        <v>0</v>
      </c>
      <c r="H37" s="114"/>
      <c r="I37" s="1600"/>
      <c r="J37" s="1600"/>
      <c r="K37" s="1600"/>
      <c r="L37" s="1600"/>
      <c r="M37" s="1"/>
    </row>
    <row r="38" spans="2:13" ht="12.75" customHeight="1" thickBot="1" x14ac:dyDescent="0.25">
      <c r="B38" s="1008" t="s">
        <v>42</v>
      </c>
      <c r="C38" s="1035"/>
      <c r="D38" s="1035">
        <f>D36*E37</f>
        <v>336.00000000000006</v>
      </c>
      <c r="E38" s="1036">
        <f>(E36*E$37)</f>
        <v>504.00000000000006</v>
      </c>
      <c r="F38" s="1037"/>
      <c r="G38" s="1561">
        <f>(G36*G$37)</f>
        <v>0</v>
      </c>
      <c r="H38" s="114"/>
      <c r="I38" s="1600"/>
      <c r="J38" s="1600"/>
      <c r="K38" s="1600"/>
      <c r="L38" s="1600"/>
      <c r="M38" s="1"/>
    </row>
    <row r="39" spans="2:13" ht="12" customHeight="1" thickBot="1" x14ac:dyDescent="0.25">
      <c r="B39" s="1008" t="s">
        <v>48</v>
      </c>
      <c r="C39" s="1035"/>
      <c r="D39" s="1035">
        <f>D38-E34</f>
        <v>-98.963944034731014</v>
      </c>
      <c r="E39" s="1036">
        <f>(E38-E34)</f>
        <v>69.036055965268986</v>
      </c>
      <c r="F39" s="1038"/>
      <c r="G39" s="120" t="e">
        <f>G38-G34</f>
        <v>#DIV/0!</v>
      </c>
      <c r="H39" s="114"/>
      <c r="I39" s="1600"/>
      <c r="J39" s="1600"/>
      <c r="K39" s="1600"/>
      <c r="L39" s="1600"/>
      <c r="M39" s="1"/>
    </row>
    <row r="40" spans="2:13" ht="12.75" customHeight="1" x14ac:dyDescent="0.2">
      <c r="B40" s="1193" t="s">
        <v>300</v>
      </c>
      <c r="C40" s="1194"/>
      <c r="D40" s="1195" t="s">
        <v>192</v>
      </c>
      <c r="E40" s="1656"/>
      <c r="F40" s="1632"/>
      <c r="G40" s="137" t="s">
        <v>192</v>
      </c>
      <c r="H40" s="114"/>
      <c r="I40" s="1600"/>
      <c r="J40" s="1600"/>
      <c r="K40" s="1600"/>
      <c r="L40" s="1600"/>
      <c r="M40" s="1"/>
    </row>
    <row r="41" spans="2:13" ht="12.6" customHeight="1" x14ac:dyDescent="0.2">
      <c r="B41" s="1196" t="str">
        <f>'Specialized Equipment (VII)'!B17</f>
        <v>Sideknife</v>
      </c>
      <c r="C41" s="1197"/>
      <c r="D41" s="1107">
        <f>'Specialized Equipment (VII)'!J27</f>
        <v>0.33333333333333331</v>
      </c>
      <c r="E41" s="1627">
        <f>'Specialized Equipment (VII)'!C27</f>
        <v>0</v>
      </c>
      <c r="F41" s="1628"/>
      <c r="G41" s="138">
        <f>'Specialized Equipment (VII)'!K27</f>
        <v>0</v>
      </c>
      <c r="H41" s="115"/>
      <c r="I41" s="1024" t="s">
        <v>56</v>
      </c>
      <c r="J41" s="576"/>
      <c r="K41" s="1034"/>
      <c r="L41" s="114"/>
      <c r="M41" s="1"/>
    </row>
    <row r="42" spans="2:13" ht="12.6" customHeight="1" x14ac:dyDescent="0.2">
      <c r="B42" s="1050"/>
      <c r="C42" s="456"/>
      <c r="D42" s="1107">
        <f>'Specialized Equipment (VII)'!J28</f>
        <v>0</v>
      </c>
      <c r="E42" s="1629">
        <f>'Specialized Equipment (VII)'!C28</f>
        <v>0</v>
      </c>
      <c r="F42" s="1630"/>
      <c r="G42" s="111">
        <f>'Specialized Equipment (VII)'!K28</f>
        <v>0</v>
      </c>
      <c r="H42" s="115"/>
      <c r="I42" s="1603" t="s">
        <v>366</v>
      </c>
      <c r="J42" s="1660"/>
      <c r="K42" s="1660"/>
      <c r="L42" s="1660"/>
      <c r="M42" s="1"/>
    </row>
    <row r="43" spans="2:13" ht="12.6" customHeight="1" thickBot="1" x14ac:dyDescent="0.25">
      <c r="B43" s="1198" t="s">
        <v>198</v>
      </c>
      <c r="C43" s="1167"/>
      <c r="D43" s="1199">
        <f>SUM(D41:D42)</f>
        <v>0.33333333333333331</v>
      </c>
      <c r="E43" s="1606" t="s">
        <v>198</v>
      </c>
      <c r="F43" s="1607"/>
      <c r="G43" s="151">
        <f>SUM(G41:G42)</f>
        <v>0</v>
      </c>
      <c r="H43" s="115"/>
      <c r="I43" s="1024" t="s">
        <v>57</v>
      </c>
      <c r="M43" s="1"/>
    </row>
    <row r="44" spans="2:13" ht="12.6" customHeight="1" thickTop="1" x14ac:dyDescent="0.2">
      <c r="B44" s="1169" t="s">
        <v>449</v>
      </c>
      <c r="C44" s="979"/>
      <c r="D44" s="979"/>
      <c r="E44" s="1170"/>
      <c r="F44" s="1055"/>
      <c r="G44" s="149"/>
      <c r="H44" s="114"/>
      <c r="I44" s="1600" t="s">
        <v>419</v>
      </c>
      <c r="J44" s="1600"/>
      <c r="K44" s="1600"/>
      <c r="L44" s="1600"/>
      <c r="M44" s="1"/>
    </row>
    <row r="45" spans="2:13" ht="12.6" customHeight="1" x14ac:dyDescent="0.2">
      <c r="B45" s="1147" t="s">
        <v>420</v>
      </c>
      <c r="C45" s="1053"/>
      <c r="D45" s="1053" t="s">
        <v>670</v>
      </c>
      <c r="E45" s="1054">
        <f>E34/E36</f>
        <v>0.12082331778742529</v>
      </c>
      <c r="F45" s="1055"/>
      <c r="G45" s="134" t="e">
        <f>G34/G36</f>
        <v>#DIV/0!</v>
      </c>
      <c r="H45" s="114"/>
      <c r="I45" s="1600"/>
      <c r="J45" s="1600"/>
      <c r="K45" s="1600"/>
      <c r="L45" s="1600"/>
      <c r="M45" s="1"/>
    </row>
    <row r="46" spans="2:13" ht="12.6" customHeight="1" thickBot="1" x14ac:dyDescent="0.25">
      <c r="B46" s="1056" t="s">
        <v>421</v>
      </c>
      <c r="C46" s="1057"/>
      <c r="D46" s="1058" t="s">
        <v>286</v>
      </c>
      <c r="E46" s="1059">
        <f>E34/E37</f>
        <v>3106.885314533793</v>
      </c>
      <c r="F46" s="1060"/>
      <c r="G46" s="140" t="e">
        <f>G34/G37</f>
        <v>#DIV/0!</v>
      </c>
      <c r="H46" s="114"/>
      <c r="I46" s="1600"/>
      <c r="J46" s="1600"/>
      <c r="K46" s="1600"/>
      <c r="L46" s="1600"/>
      <c r="M46" s="1"/>
    </row>
    <row r="47" spans="2:13" ht="12.6" customHeight="1" thickTop="1" x14ac:dyDescent="0.2">
      <c r="B47" s="395"/>
      <c r="C47" s="1181"/>
      <c r="D47" s="1181"/>
      <c r="E47" s="1181"/>
      <c r="F47" s="1181"/>
      <c r="G47" s="1173"/>
      <c r="H47" s="114"/>
      <c r="I47" s="1600"/>
      <c r="J47" s="1600"/>
      <c r="K47" s="1600"/>
      <c r="L47" s="1600"/>
      <c r="M47" s="1"/>
    </row>
    <row r="48" spans="2:13" ht="12.6" customHeight="1" x14ac:dyDescent="0.2">
      <c r="B48" s="1024" t="s">
        <v>58</v>
      </c>
      <c r="C48" s="1181"/>
      <c r="D48" s="1181"/>
      <c r="E48" s="1181"/>
      <c r="F48" s="1181"/>
      <c r="G48" s="1173"/>
      <c r="H48" s="114"/>
      <c r="I48" s="1600"/>
      <c r="J48" s="1600"/>
      <c r="K48" s="1600"/>
      <c r="L48" s="1600"/>
      <c r="M48" s="1"/>
    </row>
    <row r="49" spans="2:13" ht="12" customHeight="1" x14ac:dyDescent="0.2">
      <c r="B49" s="1622" t="s">
        <v>20</v>
      </c>
      <c r="C49" s="1622"/>
      <c r="D49" s="1622"/>
      <c r="E49" s="1622"/>
      <c r="F49" s="1622"/>
      <c r="G49" s="1622"/>
      <c r="H49" s="114"/>
      <c r="I49" s="1600"/>
      <c r="J49" s="1600"/>
      <c r="K49" s="1600"/>
      <c r="L49" s="1600"/>
      <c r="M49" s="1"/>
    </row>
    <row r="50" spans="2:13" ht="12" customHeight="1" x14ac:dyDescent="0.2">
      <c r="B50" s="1622"/>
      <c r="C50" s="1622"/>
      <c r="D50" s="1622"/>
      <c r="E50" s="1622"/>
      <c r="F50" s="1622"/>
      <c r="G50" s="1622"/>
      <c r="H50" s="114"/>
      <c r="I50" s="1605" t="s">
        <v>121</v>
      </c>
      <c r="J50" s="1605"/>
      <c r="K50" s="1605"/>
      <c r="L50" s="1605"/>
      <c r="M50" s="1"/>
    </row>
    <row r="51" spans="2:13" ht="12" customHeight="1" x14ac:dyDescent="0.2">
      <c r="B51" s="1622"/>
      <c r="C51" s="1622"/>
      <c r="D51" s="1622"/>
      <c r="E51" s="1622"/>
      <c r="F51" s="1622"/>
      <c r="G51" s="1622"/>
      <c r="H51" s="114"/>
      <c r="I51" s="1605"/>
      <c r="J51" s="1605"/>
      <c r="K51" s="1605"/>
      <c r="L51" s="1605"/>
      <c r="M51" s="1"/>
    </row>
    <row r="52" spans="2:13" ht="12" customHeight="1" x14ac:dyDescent="0.2">
      <c r="B52" s="1622"/>
      <c r="C52" s="1622"/>
      <c r="D52" s="1622"/>
      <c r="E52" s="1622"/>
      <c r="F52" s="1622"/>
      <c r="G52" s="1622"/>
      <c r="H52" s="1084"/>
      <c r="I52" s="1064"/>
      <c r="J52" s="1064"/>
      <c r="K52" s="395"/>
      <c r="L52" s="395"/>
      <c r="M52" s="1"/>
    </row>
    <row r="53" spans="2:13" ht="12" customHeight="1" x14ac:dyDescent="0.2">
      <c r="B53" s="395"/>
      <c r="C53" s="395"/>
      <c r="D53" s="395"/>
      <c r="E53" s="395"/>
      <c r="F53" s="395"/>
      <c r="G53" s="395"/>
      <c r="H53" s="1084"/>
      <c r="I53" s="395"/>
      <c r="J53" s="395"/>
      <c r="K53" s="395"/>
      <c r="L53" s="395"/>
      <c r="M53" s="1"/>
    </row>
    <row r="54" spans="2:13" ht="12" customHeight="1" x14ac:dyDescent="0.2">
      <c r="B54" s="395"/>
      <c r="C54" s="395"/>
      <c r="D54" s="395"/>
      <c r="E54" s="395"/>
      <c r="F54" s="395"/>
      <c r="G54" s="395"/>
      <c r="H54" s="1084"/>
      <c r="I54" s="395"/>
      <c r="J54" s="395"/>
      <c r="K54" s="395"/>
      <c r="L54" s="395"/>
      <c r="M54" s="1"/>
    </row>
    <row r="55" spans="2:13" ht="12" customHeight="1" x14ac:dyDescent="0.2">
      <c r="B55" s="395"/>
      <c r="C55" s="395"/>
      <c r="D55" s="395"/>
      <c r="E55" s="395"/>
      <c r="F55" s="395"/>
      <c r="G55" s="395"/>
      <c r="H55" s="1084"/>
      <c r="I55" s="395"/>
      <c r="J55" s="395"/>
      <c r="K55" s="395"/>
      <c r="L55" s="395"/>
      <c r="M55" s="1"/>
    </row>
    <row r="56" spans="2:13" ht="12" customHeight="1" x14ac:dyDescent="0.2">
      <c r="H56" s="18"/>
      <c r="M56" s="1"/>
    </row>
    <row r="57" spans="2:13" x14ac:dyDescent="0.2">
      <c r="G57" s="1614"/>
      <c r="H57" s="1614"/>
      <c r="M57" s="1"/>
    </row>
  </sheetData>
  <sheetProtection password="EE8D" sheet="1" objects="1" scenarios="1"/>
  <mergeCells count="17">
    <mergeCell ref="B49:G52"/>
    <mergeCell ref="E41:F41"/>
    <mergeCell ref="E42:F42"/>
    <mergeCell ref="E43:F43"/>
    <mergeCell ref="G57:H57"/>
    <mergeCell ref="I7:L13"/>
    <mergeCell ref="E40:F40"/>
    <mergeCell ref="I50:L51"/>
    <mergeCell ref="I44:L49"/>
    <mergeCell ref="I35:L40"/>
    <mergeCell ref="I18:L20"/>
    <mergeCell ref="I27:L27"/>
    <mergeCell ref="I28:L28"/>
    <mergeCell ref="I29:L29"/>
    <mergeCell ref="I30:L33"/>
    <mergeCell ref="I22:L25"/>
    <mergeCell ref="I42:L42"/>
  </mergeCells>
  <phoneticPr fontId="10" type="noConversion"/>
  <pageMargins left="0.55208333333333337" right="0.25" top="0.5" bottom="0.5" header="0.5" footer="0.5"/>
  <pageSetup orientation="portrait" r:id="rId1"/>
  <headerFooter alignWithMargins="0">
    <oddFooter>&amp;CPage 12</oddFooter>
  </headerFooter>
  <ignoredErrors>
    <ignoredError sqref="G20:G45 G46" evalError="1"/>
    <ignoredError sqref="D43:F43" unlocked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showRowColHeaders="0" showRuler="0" view="pageLayout" zoomScale="160" zoomScaleNormal="100" zoomScalePageLayoutView="160" workbookViewId="0">
      <selection activeCell="G38" sqref="G38"/>
    </sheetView>
  </sheetViews>
  <sheetFormatPr defaultRowHeight="12.75" x14ac:dyDescent="0.2"/>
  <cols>
    <col min="1" max="1" width="0.28515625" style="94" customWidth="1"/>
    <col min="2" max="2" width="14.28515625" customWidth="1"/>
    <col min="3" max="4" width="6.5703125" customWidth="1"/>
    <col min="5" max="5" width="8.42578125" customWidth="1"/>
    <col min="6" max="6" width="5.140625" style="76" customWidth="1"/>
    <col min="7" max="7" width="8.28515625" customWidth="1"/>
    <col min="8" max="8" width="1.85546875" customWidth="1"/>
    <col min="9" max="10" width="11.7109375" customWidth="1"/>
    <col min="11" max="11" width="10.42578125" customWidth="1"/>
    <col min="12" max="12" width="11.140625" customWidth="1"/>
    <col min="13" max="13" width="0.85546875" customWidth="1"/>
  </cols>
  <sheetData>
    <row r="1" spans="1:13" ht="15.75" x14ac:dyDescent="0.25">
      <c r="B1" s="944" t="s">
        <v>303</v>
      </c>
      <c r="C1" s="1182" t="s">
        <v>153</v>
      </c>
      <c r="E1" s="576"/>
      <c r="F1" s="576"/>
      <c r="G1" s="114"/>
      <c r="H1" s="114"/>
      <c r="I1" s="576"/>
      <c r="K1" s="395"/>
      <c r="L1" s="576"/>
      <c r="M1" s="576"/>
    </row>
    <row r="2" spans="1:13" ht="12.75" customHeight="1" x14ac:dyDescent="0.2">
      <c r="B2" s="576"/>
      <c r="C2" s="943"/>
      <c r="D2" s="943"/>
      <c r="E2" s="576"/>
      <c r="F2" s="576"/>
      <c r="G2" s="114"/>
      <c r="H2" s="114"/>
      <c r="I2" s="576"/>
      <c r="J2" s="576"/>
      <c r="K2" s="576"/>
      <c r="L2" s="576"/>
      <c r="M2" s="576"/>
    </row>
    <row r="3" spans="1:13" ht="18" x14ac:dyDescent="0.25">
      <c r="D3" s="941" t="s">
        <v>274</v>
      </c>
      <c r="E3" s="946"/>
      <c r="F3" s="946"/>
      <c r="G3" s="947"/>
      <c r="H3" s="1085"/>
      <c r="J3" s="942" t="s">
        <v>275</v>
      </c>
      <c r="K3" s="949"/>
      <c r="L3" s="105"/>
      <c r="M3" s="576"/>
    </row>
    <row r="4" spans="1:13" ht="14.1" customHeight="1" x14ac:dyDescent="0.2">
      <c r="B4" s="950"/>
      <c r="C4" s="951"/>
      <c r="D4" s="951"/>
      <c r="E4" s="950"/>
      <c r="F4" s="950"/>
      <c r="G4" s="952" t="s">
        <v>277</v>
      </c>
      <c r="H4" s="114"/>
      <c r="M4" s="576"/>
    </row>
    <row r="5" spans="1:13" ht="14.1" customHeight="1" thickBot="1" x14ac:dyDescent="0.25">
      <c r="B5" s="954" t="s">
        <v>143</v>
      </c>
      <c r="C5" s="954" t="s">
        <v>278</v>
      </c>
      <c r="D5" s="955" t="s">
        <v>279</v>
      </c>
      <c r="E5" s="954" t="s">
        <v>223</v>
      </c>
      <c r="F5" s="956" t="s">
        <v>87</v>
      </c>
      <c r="G5" s="954" t="s">
        <v>223</v>
      </c>
      <c r="H5" s="114"/>
      <c r="M5" s="576"/>
    </row>
    <row r="6" spans="1:13" ht="14.1" customHeight="1" thickTop="1" x14ac:dyDescent="0.2">
      <c r="B6" s="957" t="s">
        <v>129</v>
      </c>
      <c r="C6" s="958"/>
      <c r="D6" s="959"/>
      <c r="E6" s="960">
        <f>'Seed Rates &amp; Cost (I)'!E17*'Seed Rates &amp; Cost (I)'!H17</f>
        <v>18</v>
      </c>
      <c r="F6" s="961"/>
      <c r="G6" s="1200">
        <f>'Seed Rates &amp; Cost (I)'!F17*'Seed Rates &amp; Cost (I)'!I17</f>
        <v>0</v>
      </c>
      <c r="H6" s="114"/>
      <c r="I6" s="948" t="s">
        <v>53</v>
      </c>
      <c r="J6" s="1025"/>
      <c r="K6" s="1025"/>
      <c r="L6" s="1025"/>
      <c r="M6" s="576"/>
    </row>
    <row r="7" spans="1:13" ht="12.75" customHeight="1" x14ac:dyDescent="0.2">
      <c r="B7" s="1122" t="s">
        <v>15</v>
      </c>
      <c r="C7" s="1123"/>
      <c r="D7" s="1123"/>
      <c r="E7" s="1129">
        <f>'Seed Treat &amp; Herbicide (III)'!D16</f>
        <v>15.15</v>
      </c>
      <c r="F7" s="966"/>
      <c r="G7" s="128">
        <f>'Seed Treat &amp; Herbicide (III)'!F16</f>
        <v>0</v>
      </c>
      <c r="H7" s="114"/>
      <c r="I7" s="1600" t="s">
        <v>161</v>
      </c>
      <c r="J7" s="1600"/>
      <c r="K7" s="1600"/>
      <c r="L7" s="1600"/>
      <c r="M7" s="1201"/>
    </row>
    <row r="8" spans="1:13" ht="12.75" customHeight="1" x14ac:dyDescent="0.2">
      <c r="B8" s="1122" t="s">
        <v>120</v>
      </c>
      <c r="C8" s="1123"/>
      <c r="D8" s="1123"/>
      <c r="E8" s="1129">
        <f>'Fertilizer (II)'!C35</f>
        <v>1</v>
      </c>
      <c r="F8" s="969"/>
      <c r="G8" s="126">
        <f>'Fertilizer (II)'!H35</f>
        <v>0</v>
      </c>
      <c r="H8" s="114"/>
      <c r="I8" s="1600"/>
      <c r="J8" s="1600"/>
      <c r="K8" s="1600"/>
      <c r="L8" s="1600"/>
      <c r="M8" s="1202"/>
    </row>
    <row r="9" spans="1:13" ht="12.75" customHeight="1" thickBot="1" x14ac:dyDescent="0.25">
      <c r="B9" s="1122" t="s">
        <v>578</v>
      </c>
      <c r="C9" s="1123">
        <f>'Fertilizer (II)'!C17</f>
        <v>0</v>
      </c>
      <c r="D9" s="1123" t="s">
        <v>92</v>
      </c>
      <c r="E9" s="1124">
        <f>C9*'Fertilizer (II)'!D29</f>
        <v>0</v>
      </c>
      <c r="F9" s="982">
        <f>'Fertilizer (II)'!H17</f>
        <v>0</v>
      </c>
      <c r="G9" s="150">
        <f>F9*'Fertilizer (II)'!I29</f>
        <v>0</v>
      </c>
      <c r="H9" s="114"/>
      <c r="I9" s="948" t="s">
        <v>54</v>
      </c>
      <c r="M9" s="576"/>
    </row>
    <row r="10" spans="1:13" s="76" customFormat="1" ht="12.75" customHeight="1" thickTop="1" x14ac:dyDescent="0.2">
      <c r="A10" s="94"/>
      <c r="B10" s="1125" t="s">
        <v>499</v>
      </c>
      <c r="C10" s="1123">
        <f>'Fertilizer (II)'!D17</f>
        <v>0</v>
      </c>
      <c r="D10" s="1123" t="s">
        <v>92</v>
      </c>
      <c r="E10" s="1124">
        <f>C10*'Fertilizer (II)'!D32</f>
        <v>0</v>
      </c>
      <c r="F10" s="982">
        <f>'Fertilizer (II)'!I17</f>
        <v>0</v>
      </c>
      <c r="G10" s="150">
        <f>F10*'Fertilizer (II)'!I32</f>
        <v>0</v>
      </c>
      <c r="H10" s="114"/>
      <c r="I10" s="1186" t="s">
        <v>282</v>
      </c>
      <c r="J10" s="987"/>
      <c r="K10" s="24">
        <f>'Seed Rates &amp; Cost (I)'!C17</f>
        <v>120</v>
      </c>
      <c r="L10" s="988" t="s">
        <v>283</v>
      </c>
      <c r="M10" s="576"/>
    </row>
    <row r="11" spans="1:13" ht="12.75" customHeight="1" x14ac:dyDescent="0.2">
      <c r="B11" s="1125" t="s">
        <v>312</v>
      </c>
      <c r="C11" s="1123">
        <f>'Fertilizer (II)'!E17</f>
        <v>30</v>
      </c>
      <c r="D11" s="1123" t="s">
        <v>92</v>
      </c>
      <c r="E11" s="1124">
        <f>C11*'Fertilizer (II)'!D30</f>
        <v>19.936008716289628</v>
      </c>
      <c r="F11" s="1126">
        <f>'Fertilizer (II)'!J17</f>
        <v>0</v>
      </c>
      <c r="G11" s="150">
        <f>F11*'Fertilizer (II)'!I30</f>
        <v>0</v>
      </c>
      <c r="H11" s="114"/>
      <c r="I11" s="1187" t="s">
        <v>285</v>
      </c>
      <c r="J11" s="991"/>
      <c r="K11" s="25">
        <f>'Seed Rates &amp; Cost (I)'!D17</f>
        <v>40</v>
      </c>
      <c r="L11" s="992" t="s">
        <v>86</v>
      </c>
      <c r="M11" s="1201"/>
    </row>
    <row r="12" spans="1:13" ht="12.75" customHeight="1" thickBot="1" x14ac:dyDescent="0.25">
      <c r="B12" s="1125" t="s">
        <v>313</v>
      </c>
      <c r="C12" s="1123">
        <f>'Fertilizer (II)'!F17</f>
        <v>0</v>
      </c>
      <c r="D12" s="1123" t="s">
        <v>92</v>
      </c>
      <c r="E12" s="1124">
        <f>C12*'Fertilizer (II)'!D31</f>
        <v>0</v>
      </c>
      <c r="F12" s="1204">
        <f>'Fertilizer (II)'!K17</f>
        <v>0</v>
      </c>
      <c r="G12" s="150">
        <f>F12*'Fertilizer (II)'!I31</f>
        <v>0</v>
      </c>
      <c r="H12" s="114"/>
      <c r="I12" s="1188" t="s">
        <v>83</v>
      </c>
      <c r="J12" s="994"/>
      <c r="K12" s="23">
        <f>'Seed Rates &amp; Cost (I)'!E17</f>
        <v>45</v>
      </c>
      <c r="L12" s="995" t="s">
        <v>286</v>
      </c>
      <c r="M12" s="1205"/>
    </row>
    <row r="13" spans="1:13" ht="12.75" customHeight="1" thickTop="1" x14ac:dyDescent="0.2">
      <c r="B13" s="1122" t="s">
        <v>131</v>
      </c>
      <c r="C13" s="1123"/>
      <c r="D13" s="1123"/>
      <c r="E13" s="1129">
        <f>'Seed Treat &amp; Herbicide (III)'!D44+'Seed Treat &amp; Herbicide (III)'!D29</f>
        <v>35.840000000000003</v>
      </c>
      <c r="F13" s="1128"/>
      <c r="G13" s="128">
        <f>'Seed Treat &amp; Herbicide (III)'!F44+'Seed Treat &amp; Herbicide (III)'!F29</f>
        <v>0</v>
      </c>
      <c r="H13" s="114"/>
      <c r="I13" s="1662" t="s">
        <v>324</v>
      </c>
      <c r="J13" s="1662"/>
      <c r="K13" s="1662"/>
      <c r="L13" s="1662"/>
      <c r="M13" s="1201"/>
    </row>
    <row r="14" spans="1:13" ht="12.75" customHeight="1" x14ac:dyDescent="0.2">
      <c r="B14" s="1122" t="s">
        <v>136</v>
      </c>
      <c r="C14" s="1123"/>
      <c r="D14" s="1123"/>
      <c r="E14" s="1129">
        <f>'Insecticide &amp; Fungicide (IV)'!D16</f>
        <v>0</v>
      </c>
      <c r="F14" s="966"/>
      <c r="G14" s="128">
        <f>'Insecticide &amp; Fungicide (IV)'!F16</f>
        <v>0</v>
      </c>
      <c r="H14" s="114"/>
      <c r="I14" s="1663"/>
      <c r="J14" s="1663"/>
      <c r="K14" s="1663"/>
      <c r="L14" s="1663"/>
      <c r="M14" s="576"/>
    </row>
    <row r="15" spans="1:13" ht="12.75" customHeight="1" x14ac:dyDescent="0.2">
      <c r="B15" s="1122" t="s">
        <v>177</v>
      </c>
      <c r="C15" s="1123"/>
      <c r="D15" s="1123"/>
      <c r="E15" s="1129">
        <f>'Insecticide &amp; Fungicide (IV)'!D41</f>
        <v>15.58</v>
      </c>
      <c r="F15" s="966"/>
      <c r="G15" s="128">
        <f>'Insecticide &amp; Fungicide (IV)'!F41</f>
        <v>0</v>
      </c>
      <c r="H15" s="114"/>
      <c r="J15" s="1206"/>
      <c r="K15" s="1206"/>
      <c r="L15" s="1206"/>
      <c r="M15" s="576"/>
    </row>
    <row r="16" spans="1:13" ht="12.75" customHeight="1" x14ac:dyDescent="0.2">
      <c r="B16" s="1122" t="s">
        <v>287</v>
      </c>
      <c r="C16" s="1123"/>
      <c r="D16" s="1123"/>
      <c r="E16" s="1129">
        <f>'Fuel and Repair(VI)'!C16</f>
        <v>18.353999999999999</v>
      </c>
      <c r="F16" s="966"/>
      <c r="G16" s="128">
        <f>'Fuel and Repair(VI)'!D16</f>
        <v>0</v>
      </c>
      <c r="H16" s="114"/>
      <c r="I16" s="948" t="s">
        <v>55</v>
      </c>
      <c r="M16" s="576"/>
    </row>
    <row r="17" spans="2:13" ht="12.75" customHeight="1" x14ac:dyDescent="0.2">
      <c r="B17" s="1122" t="s">
        <v>288</v>
      </c>
      <c r="C17" s="1123"/>
      <c r="D17" s="1123"/>
      <c r="E17" s="1129">
        <f>'Fuel and Repair(VI)'!F16</f>
        <v>10.81</v>
      </c>
      <c r="F17" s="966"/>
      <c r="G17" s="126">
        <f>'Fuel and Repair(VI)'!G16</f>
        <v>0</v>
      </c>
      <c r="H17" s="114"/>
      <c r="I17" s="1603" t="s">
        <v>624</v>
      </c>
      <c r="J17" s="1604"/>
      <c r="K17" s="1604"/>
      <c r="L17" s="1604"/>
      <c r="M17" s="576"/>
    </row>
    <row r="18" spans="2:13" ht="12.75" customHeight="1" x14ac:dyDescent="0.2">
      <c r="B18" s="1122" t="s">
        <v>289</v>
      </c>
      <c r="C18" s="1123"/>
      <c r="D18" s="1123"/>
      <c r="E18" s="1129">
        <f>SUM('Other &amp; Custom (XI)'!E38)</f>
        <v>0</v>
      </c>
      <c r="F18" s="966"/>
      <c r="G18" s="126">
        <f>'Other &amp; Custom (XI)'!F38</f>
        <v>0</v>
      </c>
      <c r="H18" s="114"/>
      <c r="I18" s="1604"/>
      <c r="J18" s="1604"/>
      <c r="K18" s="1604"/>
      <c r="L18" s="1604"/>
      <c r="M18" s="576"/>
    </row>
    <row r="19" spans="2:13" ht="12.75" customHeight="1" x14ac:dyDescent="0.2">
      <c r="B19" s="1122" t="s">
        <v>167</v>
      </c>
      <c r="C19" s="1334">
        <f>'Irrigation (IX)'!C17</f>
        <v>2.5</v>
      </c>
      <c r="D19" s="1123" t="s">
        <v>290</v>
      </c>
      <c r="E19" s="1129">
        <f>'Irrigation (IX)'!C31*(C19/10)</f>
        <v>5</v>
      </c>
      <c r="F19" s="998">
        <f>'Irrigation (IX)'!E17</f>
        <v>0</v>
      </c>
      <c r="G19" s="126">
        <f>'Irrigation (IX)'!E31*(F19/10)</f>
        <v>0</v>
      </c>
      <c r="H19" s="114"/>
      <c r="I19" s="1604"/>
      <c r="J19" s="1604"/>
      <c r="K19" s="1604"/>
      <c r="L19" s="1604"/>
      <c r="M19" s="576"/>
    </row>
    <row r="20" spans="2:13" ht="12.75" customHeight="1" x14ac:dyDescent="0.2">
      <c r="B20" s="1122" t="s">
        <v>291</v>
      </c>
      <c r="C20" s="1123"/>
      <c r="D20" s="1123"/>
      <c r="E20" s="1129">
        <f>'Irrigation (IX)'!$C$36</f>
        <v>11.278195488721805</v>
      </c>
      <c r="F20" s="1128"/>
      <c r="G20" s="129" t="e">
        <f>'Irrigation (IX)'!E36</f>
        <v>#DIV/0!</v>
      </c>
      <c r="H20" s="114"/>
      <c r="I20" s="1604"/>
      <c r="J20" s="1604"/>
      <c r="K20" s="1604"/>
      <c r="L20" s="1604"/>
      <c r="M20" s="576"/>
    </row>
    <row r="21" spans="2:13" ht="12.75" customHeight="1" x14ac:dyDescent="0.2">
      <c r="B21" s="1122" t="s">
        <v>327</v>
      </c>
      <c r="C21" s="1123"/>
      <c r="D21" s="1123"/>
      <c r="E21" s="1129">
        <f>'Irrigation (IX)'!$C$29+(C19/12*3.5)</f>
        <v>26.119166666666668</v>
      </c>
      <c r="F21" s="969"/>
      <c r="G21" s="130">
        <f>'Irrigation (IX)'!$E$29+(F19/12*3.5)</f>
        <v>0</v>
      </c>
      <c r="H21" s="114"/>
      <c r="I21" s="1604"/>
      <c r="J21" s="1604"/>
      <c r="K21" s="1604"/>
      <c r="L21" s="1604"/>
      <c r="M21" s="576"/>
    </row>
    <row r="22" spans="2:13" ht="12.75" customHeight="1" x14ac:dyDescent="0.2">
      <c r="B22" s="1122" t="s">
        <v>597</v>
      </c>
      <c r="C22" s="1123">
        <f>'Crop Yields, Prices &amp; Insur (X)'!D17</f>
        <v>1896</v>
      </c>
      <c r="D22" s="1152" t="s">
        <v>286</v>
      </c>
      <c r="E22" s="1129">
        <f>'Crop Yields, Prices &amp; Insur (X)'!C44</f>
        <v>11.56</v>
      </c>
      <c r="F22" s="1001">
        <f>'Crop Yields, Prices &amp; Insur (X)'!D17</f>
        <v>1896</v>
      </c>
      <c r="G22" s="130">
        <f>'Crop Yields, Prices &amp; Insur (X)'!D44</f>
        <v>0</v>
      </c>
      <c r="H22" s="114"/>
      <c r="I22" s="1604"/>
      <c r="J22" s="1604"/>
      <c r="K22" s="1604"/>
      <c r="L22" s="1604"/>
      <c r="M22" s="576"/>
    </row>
    <row r="23" spans="2:13" ht="12.75" customHeight="1" x14ac:dyDescent="0.2">
      <c r="B23" s="1122" t="s">
        <v>169</v>
      </c>
      <c r="C23" s="1156"/>
      <c r="D23" s="1130"/>
      <c r="E23" s="1129">
        <f>'Crop Yields, Prices &amp; Insur (X)'!H44</f>
        <v>15.6</v>
      </c>
      <c r="F23" s="1207"/>
      <c r="G23" s="126">
        <f>'Crop Yields, Prices &amp; Insur (X)'!I44</f>
        <v>0</v>
      </c>
      <c r="H23" s="114"/>
      <c r="I23" s="1003" t="s">
        <v>329</v>
      </c>
      <c r="M23" s="576"/>
    </row>
    <row r="24" spans="2:13" ht="12.75" customHeight="1" x14ac:dyDescent="0.2">
      <c r="B24" s="1122" t="s">
        <v>293</v>
      </c>
      <c r="C24" s="1123">
        <f>'Overhead &amp; Labour (VIII)'!D40</f>
        <v>0</v>
      </c>
      <c r="D24" s="1123" t="s">
        <v>294</v>
      </c>
      <c r="E24" s="1129">
        <f>'Overhead &amp; Labour (VIII)'!E40</f>
        <v>0</v>
      </c>
      <c r="F24" s="1208">
        <f>'Overhead &amp; Labour (VIII)'!F40</f>
        <v>0</v>
      </c>
      <c r="G24" s="126">
        <f>'Overhead &amp; Labour (VIII)'!G39</f>
        <v>0</v>
      </c>
      <c r="H24" s="114"/>
      <c r="I24" s="1598" t="s">
        <v>623</v>
      </c>
      <c r="J24" s="1598"/>
      <c r="K24" s="1598"/>
      <c r="L24" s="1598"/>
    </row>
    <row r="25" spans="2:13" ht="12.75" customHeight="1" x14ac:dyDescent="0.2">
      <c r="B25" s="1122" t="s">
        <v>196</v>
      </c>
      <c r="C25" s="1123"/>
      <c r="D25" s="1123"/>
      <c r="E25" s="103">
        <f>'Other &amp; Custom (XI)'!E15</f>
        <v>0</v>
      </c>
      <c r="F25" s="1209"/>
      <c r="G25" s="126">
        <f>'Other &amp; Custom (XI)'!F15</f>
        <v>0</v>
      </c>
      <c r="H25" s="114"/>
      <c r="I25" s="1603" t="s">
        <v>117</v>
      </c>
      <c r="J25" s="1603"/>
      <c r="K25" s="1603"/>
      <c r="L25" s="1603"/>
      <c r="M25" s="1603"/>
    </row>
    <row r="26" spans="2:13" ht="12.75" customHeight="1" x14ac:dyDescent="0.2">
      <c r="B26" s="1122" t="s">
        <v>295</v>
      </c>
      <c r="C26" s="1123"/>
      <c r="D26" s="1123"/>
      <c r="E26" s="1129">
        <f>'Overhead &amp; Labour (VIII)'!$F$23</f>
        <v>9.1999999999999993</v>
      </c>
      <c r="F26" s="1210"/>
      <c r="G26" s="147" t="e">
        <f>'Overhead &amp; Labour (VIII)'!G23</f>
        <v>#DIV/0!</v>
      </c>
      <c r="H26" s="114"/>
      <c r="I26" s="1603"/>
      <c r="J26" s="1603"/>
      <c r="K26" s="1603"/>
      <c r="L26" s="1603"/>
      <c r="M26" s="1603"/>
    </row>
    <row r="27" spans="2:13" ht="14.25" customHeight="1" thickBot="1" x14ac:dyDescent="0.25">
      <c r="B27" s="1132" t="s">
        <v>14</v>
      </c>
      <c r="C27" s="1133">
        <f>'Equipment, Buildings, Land (V)'!E37</f>
        <v>4.2</v>
      </c>
      <c r="D27" s="1134" t="s">
        <v>200</v>
      </c>
      <c r="E27" s="1211">
        <f>SUM(E6:E26)*(C27/100)*0.5</f>
        <v>4.4819747883052399</v>
      </c>
      <c r="F27" s="1212">
        <f>'Equipment, Buildings, Land (V)'!H37</f>
        <v>0</v>
      </c>
      <c r="G27" s="142" t="e">
        <f>SUM(G6:G26)*(F27/100)*0.5</f>
        <v>#DIV/0!</v>
      </c>
      <c r="H27" s="114"/>
      <c r="I27" s="1603"/>
      <c r="J27" s="1603"/>
      <c r="K27" s="1603"/>
      <c r="L27" s="1603"/>
      <c r="M27" s="1603"/>
    </row>
    <row r="28" spans="2:13" ht="12.75" customHeight="1" thickBot="1" x14ac:dyDescent="0.25">
      <c r="B28" s="1008" t="s">
        <v>43</v>
      </c>
      <c r="C28" s="1009"/>
      <c r="D28" s="1010"/>
      <c r="E28" s="1011">
        <f>SUM(E6:E27)</f>
        <v>217.90934565998333</v>
      </c>
      <c r="F28" s="1012"/>
      <c r="G28" s="141" t="e">
        <f>SUM(G6:G27)</f>
        <v>#DIV/0!</v>
      </c>
      <c r="H28" s="114"/>
      <c r="I28" s="1603"/>
      <c r="J28" s="1603"/>
      <c r="K28" s="1603"/>
      <c r="L28" s="1603"/>
      <c r="M28" s="1603"/>
    </row>
    <row r="29" spans="2:13" ht="12.75" customHeight="1" x14ac:dyDescent="0.2">
      <c r="B29" s="1013" t="s">
        <v>298</v>
      </c>
      <c r="C29" s="1014"/>
      <c r="D29" s="980"/>
      <c r="E29" s="1015">
        <f>'Equipment, Buildings, Land (V)'!$L$33</f>
        <v>65.793115405604922</v>
      </c>
      <c r="F29" s="1016"/>
      <c r="G29" s="108" t="e">
        <f>'Equipment, Buildings, Land (V)'!M33</f>
        <v>#NUM!</v>
      </c>
      <c r="H29" s="114"/>
      <c r="I29" s="1603"/>
      <c r="J29" s="1603"/>
      <c r="K29" s="1603"/>
      <c r="L29" s="1603"/>
      <c r="M29" s="1603"/>
    </row>
    <row r="30" spans="2:13" ht="12.75" customHeight="1" x14ac:dyDescent="0.2">
      <c r="B30" s="1122" t="s">
        <v>299</v>
      </c>
      <c r="C30" s="1136"/>
      <c r="D30" s="1137"/>
      <c r="E30" s="1213">
        <f>'Irrigation (IX)'!$C$42</f>
        <v>28.026072536255075</v>
      </c>
      <c r="F30" s="1020"/>
      <c r="G30" s="129" t="e">
        <f>'Irrigation (IX)'!E42</f>
        <v>#NUM!</v>
      </c>
      <c r="H30" s="114"/>
      <c r="I30" s="1603"/>
      <c r="J30" s="1603"/>
      <c r="K30" s="1603"/>
      <c r="L30" s="1603"/>
      <c r="M30" s="1603"/>
    </row>
    <row r="31" spans="2:13" ht="12.75" customHeight="1" x14ac:dyDescent="0.2">
      <c r="B31" s="1139" t="s">
        <v>300</v>
      </c>
      <c r="C31" s="1123"/>
      <c r="D31" s="1123"/>
      <c r="E31" s="1215">
        <f>D44</f>
        <v>8.5333333333333332</v>
      </c>
      <c r="F31" s="1016"/>
      <c r="G31" s="129">
        <f>G44</f>
        <v>0</v>
      </c>
      <c r="H31" s="114"/>
      <c r="I31" s="1024" t="s">
        <v>50</v>
      </c>
      <c r="M31" s="1214"/>
    </row>
    <row r="32" spans="2:13" ht="12.75" customHeight="1" thickBot="1" x14ac:dyDescent="0.25">
      <c r="B32" s="1132" t="s">
        <v>301</v>
      </c>
      <c r="C32" s="1133"/>
      <c r="D32" s="1134"/>
      <c r="E32" s="1216">
        <f>'Equipment, Buildings, Land (V)'!$E$36</f>
        <v>56.25</v>
      </c>
      <c r="F32" s="1016"/>
      <c r="G32" s="133">
        <f>'Equipment, Buildings, Land (V)'!H36</f>
        <v>0</v>
      </c>
      <c r="H32" s="114"/>
      <c r="I32" s="1600" t="s">
        <v>156</v>
      </c>
      <c r="J32" s="1600"/>
      <c r="K32" s="1600"/>
      <c r="L32" s="1600"/>
      <c r="M32" s="1214"/>
    </row>
    <row r="33" spans="2:13" ht="12.75" customHeight="1" thickBot="1" x14ac:dyDescent="0.25">
      <c r="B33" s="1008" t="s">
        <v>44</v>
      </c>
      <c r="C33" s="1009"/>
      <c r="D33" s="1009"/>
      <c r="E33" s="1011">
        <f>SUM(E29:E32)</f>
        <v>158.60252127519334</v>
      </c>
      <c r="F33" s="1012"/>
      <c r="G33" s="123" t="e">
        <f>SUM(G29:G32)</f>
        <v>#NUM!</v>
      </c>
      <c r="H33" s="114"/>
      <c r="I33" s="1600"/>
      <c r="J33" s="1600"/>
      <c r="K33" s="1600"/>
      <c r="L33" s="1600"/>
      <c r="M33" s="576"/>
    </row>
    <row r="34" spans="2:13" ht="12.75" customHeight="1" thickBot="1" x14ac:dyDescent="0.25">
      <c r="B34" s="1008" t="s">
        <v>45</v>
      </c>
      <c r="C34" s="1009"/>
      <c r="D34" s="1009"/>
      <c r="E34" s="1011">
        <f>(E33+E28)</f>
        <v>376.51186693517667</v>
      </c>
      <c r="F34" s="1012"/>
      <c r="G34" s="123" t="e">
        <f>G28+G33</f>
        <v>#DIV/0!</v>
      </c>
      <c r="H34" s="114"/>
      <c r="I34" s="1600"/>
      <c r="J34" s="1600"/>
      <c r="K34" s="1600"/>
      <c r="L34" s="1600"/>
      <c r="M34" s="576"/>
    </row>
    <row r="35" spans="2:13" ht="12.75" customHeight="1" x14ac:dyDescent="0.2">
      <c r="B35" s="1026" t="s">
        <v>46</v>
      </c>
      <c r="C35" s="1027"/>
      <c r="D35" s="1027" t="s">
        <v>339</v>
      </c>
      <c r="E35" s="1175" t="s">
        <v>125</v>
      </c>
      <c r="F35" s="1217"/>
      <c r="G35" s="134" t="s">
        <v>125</v>
      </c>
      <c r="H35" s="114"/>
      <c r="I35" s="1025"/>
      <c r="J35" s="1025"/>
      <c r="K35" s="1025"/>
      <c r="L35" s="1025"/>
      <c r="M35" s="576"/>
    </row>
    <row r="36" spans="2:13" ht="12.75" customHeight="1" x14ac:dyDescent="0.2">
      <c r="B36" s="1122" t="s">
        <v>31</v>
      </c>
      <c r="C36" s="1123"/>
      <c r="D36" s="1123">
        <f>'Crop Yields, Prices &amp; Insur (X)'!E17</f>
        <v>2000</v>
      </c>
      <c r="E36" s="1123">
        <f>'Crop Yields, Prices &amp; Insur (X)'!F17</f>
        <v>2400</v>
      </c>
      <c r="F36" s="1029"/>
      <c r="G36" s="135">
        <f>'Crop Yields, Prices &amp; Insur (X)'!G17</f>
        <v>0</v>
      </c>
      <c r="H36" s="114"/>
      <c r="I36" s="1024" t="s">
        <v>56</v>
      </c>
      <c r="J36" s="576"/>
      <c r="K36" s="1034"/>
      <c r="L36" s="114"/>
      <c r="M36" s="576"/>
    </row>
    <row r="37" spans="2:13" ht="14.25" customHeight="1" thickBot="1" x14ac:dyDescent="0.25">
      <c r="B37" s="1132" t="s">
        <v>405</v>
      </c>
      <c r="C37" s="1142"/>
      <c r="D37" s="456"/>
      <c r="E37" s="1143">
        <f>'Crop Yields, Prices &amp; Insur (X)'!H17</f>
        <v>0.38</v>
      </c>
      <c r="F37" s="1032"/>
      <c r="G37" s="136">
        <f>'Crop Yields, Prices &amp; Insur (X)'!I17</f>
        <v>0</v>
      </c>
      <c r="H37" s="114"/>
      <c r="I37" s="1603" t="s">
        <v>367</v>
      </c>
      <c r="J37" s="1603"/>
      <c r="K37" s="1603"/>
      <c r="L37" s="1603"/>
      <c r="M37" s="576"/>
    </row>
    <row r="38" spans="2:13" ht="12.75" customHeight="1" thickBot="1" x14ac:dyDescent="0.25">
      <c r="B38" s="1008" t="s">
        <v>42</v>
      </c>
      <c r="C38" s="1035"/>
      <c r="D38" s="1035">
        <f>D36*E37</f>
        <v>760</v>
      </c>
      <c r="E38" s="1035">
        <f>(E36*E$37)</f>
        <v>912</v>
      </c>
      <c r="F38" s="1037"/>
      <c r="G38" s="1561">
        <f>(G36*G$37)</f>
        <v>0</v>
      </c>
      <c r="H38" s="114"/>
      <c r="I38" s="1603"/>
      <c r="J38" s="1603"/>
      <c r="K38" s="1603"/>
      <c r="L38" s="1603"/>
      <c r="M38" s="576"/>
    </row>
    <row r="39" spans="2:13" ht="12" customHeight="1" thickBot="1" x14ac:dyDescent="0.25">
      <c r="B39" s="1008" t="s">
        <v>48</v>
      </c>
      <c r="C39" s="1035"/>
      <c r="D39" s="1035">
        <f>D38-E34</f>
        <v>383.48813306482333</v>
      </c>
      <c r="E39" s="1035">
        <f>(E38-E34)</f>
        <v>535.48813306482339</v>
      </c>
      <c r="F39" s="1037"/>
      <c r="G39" s="120" t="e">
        <f>G38-G34</f>
        <v>#DIV/0!</v>
      </c>
      <c r="H39" s="114"/>
      <c r="I39" s="1603"/>
      <c r="J39" s="1603"/>
      <c r="K39" s="1603"/>
      <c r="L39" s="1603"/>
      <c r="M39" s="576"/>
    </row>
    <row r="40" spans="2:13" ht="12.6" customHeight="1" x14ac:dyDescent="0.2">
      <c r="B40" s="1040" t="s">
        <v>300</v>
      </c>
      <c r="C40" s="1123"/>
      <c r="D40" s="1218" t="s">
        <v>192</v>
      </c>
      <c r="E40" s="1219"/>
      <c r="F40" s="1177"/>
      <c r="G40" s="138" t="s">
        <v>192</v>
      </c>
      <c r="H40" s="114"/>
      <c r="I40" s="1024" t="s">
        <v>57</v>
      </c>
      <c r="J40" s="576"/>
      <c r="K40" s="395"/>
      <c r="L40" s="395"/>
      <c r="M40" s="576"/>
    </row>
    <row r="41" spans="2:13" ht="12.75" customHeight="1" x14ac:dyDescent="0.2">
      <c r="B41" s="1013" t="str">
        <f>'Specialized Equipment (VII)'!B29</f>
        <v>Land Roller</v>
      </c>
      <c r="C41" s="1178"/>
      <c r="D41" s="1220">
        <f>'Specialized Equipment (VII)'!J29</f>
        <v>3.5333333333333332</v>
      </c>
      <c r="E41" s="1627">
        <f>'Specialized Equipment (VII)'!C29</f>
        <v>0</v>
      </c>
      <c r="F41" s="1628"/>
      <c r="G41" s="138">
        <f>'Specialized Equipment (VII)'!K29</f>
        <v>0</v>
      </c>
      <c r="H41" s="115"/>
      <c r="I41" s="1600" t="s">
        <v>320</v>
      </c>
      <c r="J41" s="1600"/>
      <c r="K41" s="1600"/>
      <c r="L41" s="1600"/>
      <c r="M41" s="576"/>
    </row>
    <row r="42" spans="2:13" ht="12.75" customHeight="1" x14ac:dyDescent="0.2">
      <c r="B42" s="1013" t="str">
        <f>'Specialized Equipment (VII)'!B30</f>
        <v>Flex Header</v>
      </c>
      <c r="C42" s="1123"/>
      <c r="D42" s="1220">
        <f>'Specialized Equipment (VII)'!J30</f>
        <v>5</v>
      </c>
      <c r="E42" s="1627">
        <f>'Specialized Equipment (VII)'!C30</f>
        <v>0</v>
      </c>
      <c r="F42" s="1628"/>
      <c r="G42" s="138">
        <f>'Specialized Equipment (VII)'!K30</f>
        <v>0</v>
      </c>
      <c r="H42" s="115"/>
      <c r="I42" s="1600"/>
      <c r="J42" s="1600"/>
      <c r="K42" s="1600"/>
      <c r="L42" s="1600"/>
      <c r="M42" s="576"/>
    </row>
    <row r="43" spans="2:13" ht="12.75" customHeight="1" x14ac:dyDescent="0.2">
      <c r="B43" s="1050"/>
      <c r="C43" s="456"/>
      <c r="D43" s="1220">
        <f>'Specialized Equipment (VII)'!J31</f>
        <v>0</v>
      </c>
      <c r="E43" s="1629">
        <f>'Specialized Equipment (VII)'!C31</f>
        <v>0</v>
      </c>
      <c r="F43" s="1630"/>
      <c r="G43" s="111">
        <f>'Specialized Equipment (VII)'!K31</f>
        <v>0</v>
      </c>
      <c r="H43" s="115"/>
      <c r="I43" s="1600"/>
      <c r="J43" s="1600"/>
      <c r="K43" s="1600"/>
      <c r="L43" s="1600"/>
      <c r="M43" s="576"/>
    </row>
    <row r="44" spans="2:13" ht="12.75" customHeight="1" thickBot="1" x14ac:dyDescent="0.25">
      <c r="B44" s="1145" t="s">
        <v>198</v>
      </c>
      <c r="C44" s="1146"/>
      <c r="D44" s="1221">
        <f>SUM(D41:D43)</f>
        <v>8.5333333333333332</v>
      </c>
      <c r="E44" s="1606" t="s">
        <v>198</v>
      </c>
      <c r="F44" s="1607"/>
      <c r="G44" s="121">
        <f>SUM(G41:G43)</f>
        <v>0</v>
      </c>
      <c r="H44" s="115"/>
      <c r="I44" s="1600"/>
      <c r="J44" s="1600"/>
      <c r="K44" s="1600"/>
      <c r="L44" s="1600"/>
      <c r="M44" s="576"/>
    </row>
    <row r="45" spans="2:13" ht="12.75" customHeight="1" thickTop="1" x14ac:dyDescent="0.2">
      <c r="B45" s="1169" t="s">
        <v>449</v>
      </c>
      <c r="C45" s="979"/>
      <c r="D45" s="979"/>
      <c r="E45" s="1170"/>
      <c r="F45" s="1055"/>
      <c r="G45" s="149"/>
      <c r="H45" s="114"/>
      <c r="I45" s="1600"/>
      <c r="J45" s="1600"/>
      <c r="K45" s="1600"/>
      <c r="L45" s="1600"/>
      <c r="M45" s="576"/>
    </row>
    <row r="46" spans="2:13" ht="12.6" customHeight="1" x14ac:dyDescent="0.2">
      <c r="B46" s="1147" t="s">
        <v>420</v>
      </c>
      <c r="C46" s="1053"/>
      <c r="D46" s="1053" t="s">
        <v>670</v>
      </c>
      <c r="E46" s="1054">
        <f>E34/E36</f>
        <v>0.15687994455632362</v>
      </c>
      <c r="F46" s="1055"/>
      <c r="G46" s="134" t="e">
        <f>G34/G36</f>
        <v>#DIV/0!</v>
      </c>
      <c r="H46" s="114"/>
      <c r="I46" s="1600"/>
      <c r="J46" s="1600"/>
      <c r="K46" s="1600"/>
      <c r="L46" s="1600"/>
      <c r="M46" s="576"/>
    </row>
    <row r="47" spans="2:13" ht="12.6" customHeight="1" thickBot="1" x14ac:dyDescent="0.25">
      <c r="B47" s="1056" t="s">
        <v>421</v>
      </c>
      <c r="C47" s="1057"/>
      <c r="D47" s="1058" t="s">
        <v>286</v>
      </c>
      <c r="E47" s="1059">
        <f>E34/E37</f>
        <v>990.82070246099124</v>
      </c>
      <c r="F47" s="1060"/>
      <c r="G47" s="140" t="e">
        <f>G34/G37</f>
        <v>#DIV/0!</v>
      </c>
      <c r="H47" s="114"/>
      <c r="I47" s="1600"/>
      <c r="J47" s="1600"/>
      <c r="K47" s="1600"/>
      <c r="L47" s="1600"/>
      <c r="M47" s="576"/>
    </row>
    <row r="48" spans="2:13" ht="12.6" customHeight="1" thickTop="1" x14ac:dyDescent="0.2">
      <c r="B48" s="395"/>
      <c r="C48" s="1073"/>
      <c r="D48" s="1073"/>
      <c r="E48" s="1073"/>
      <c r="F48" s="1073"/>
      <c r="G48" s="1073"/>
      <c r="H48" s="114"/>
      <c r="I48" s="1661"/>
      <c r="J48" s="1661"/>
      <c r="K48" s="1661"/>
      <c r="L48" s="1661"/>
      <c r="M48" s="576"/>
    </row>
    <row r="49" spans="2:13" ht="12.6" customHeight="1" x14ac:dyDescent="0.2">
      <c r="B49" s="1024" t="s">
        <v>58</v>
      </c>
      <c r="C49" s="395"/>
      <c r="D49" s="395"/>
      <c r="E49" s="395"/>
      <c r="F49" s="395"/>
      <c r="G49" s="395"/>
      <c r="H49" s="114"/>
      <c r="I49" s="1605" t="s">
        <v>121</v>
      </c>
      <c r="J49" s="1605"/>
      <c r="K49" s="1605"/>
      <c r="L49" s="1605"/>
      <c r="M49" s="576"/>
    </row>
    <row r="50" spans="2:13" ht="12.6" customHeight="1" x14ac:dyDescent="0.2">
      <c r="B50" s="1622" t="s">
        <v>361</v>
      </c>
      <c r="C50" s="1622"/>
      <c r="D50" s="1622"/>
      <c r="E50" s="1622"/>
      <c r="F50" s="1622"/>
      <c r="G50" s="1622"/>
      <c r="H50" s="114"/>
      <c r="I50" s="1605"/>
      <c r="J50" s="1605"/>
      <c r="K50" s="1605"/>
      <c r="L50" s="1605"/>
      <c r="M50" s="576"/>
    </row>
    <row r="51" spans="2:13" ht="12.75" customHeight="1" x14ac:dyDescent="0.2">
      <c r="B51" s="1622"/>
      <c r="C51" s="1622"/>
      <c r="D51" s="1622"/>
      <c r="E51" s="1622"/>
      <c r="F51" s="1622"/>
      <c r="G51" s="1622"/>
      <c r="H51" s="114"/>
      <c r="I51" s="1613" t="s">
        <v>595</v>
      </c>
      <c r="J51" s="1613"/>
      <c r="K51" s="1613"/>
      <c r="L51" s="1613"/>
      <c r="M51" s="576"/>
    </row>
    <row r="52" spans="2:13" ht="12.75" customHeight="1" x14ac:dyDescent="0.2">
      <c r="B52" s="1622"/>
      <c r="C52" s="1622"/>
      <c r="D52" s="1622"/>
      <c r="E52" s="1622"/>
      <c r="F52" s="1622"/>
      <c r="G52" s="1622"/>
      <c r="H52" s="1084"/>
      <c r="I52" s="1613"/>
      <c r="J52" s="1613"/>
      <c r="K52" s="1613"/>
      <c r="L52" s="1613"/>
      <c r="M52" s="576"/>
    </row>
    <row r="53" spans="2:13" ht="12.75" customHeight="1" x14ac:dyDescent="0.2">
      <c r="B53" s="1622"/>
      <c r="C53" s="1622"/>
      <c r="D53" s="1622"/>
      <c r="E53" s="1622"/>
      <c r="F53" s="1622"/>
      <c r="G53" s="1622"/>
      <c r="H53" s="1084"/>
      <c r="I53" s="395"/>
      <c r="J53" s="395"/>
      <c r="K53" s="395"/>
      <c r="L53" s="395"/>
      <c r="M53" s="576"/>
    </row>
    <row r="54" spans="2:13" ht="12.75" customHeight="1" x14ac:dyDescent="0.2">
      <c r="B54" s="395"/>
      <c r="C54" s="395"/>
      <c r="D54" s="395"/>
      <c r="E54" s="395"/>
      <c r="F54" s="395"/>
      <c r="G54" s="395"/>
      <c r="H54" s="1084"/>
      <c r="I54" s="395"/>
      <c r="J54" s="395"/>
      <c r="K54" s="395"/>
      <c r="L54" s="395"/>
      <c r="M54" s="576"/>
    </row>
    <row r="55" spans="2:13" ht="12.75" customHeight="1" x14ac:dyDescent="0.2">
      <c r="B55" s="395"/>
      <c r="C55" s="395"/>
      <c r="D55" s="395"/>
      <c r="E55" s="395"/>
      <c r="F55" s="395"/>
      <c r="G55" s="1650"/>
      <c r="H55" s="1650"/>
      <c r="I55" s="395"/>
      <c r="J55" s="395"/>
      <c r="K55" s="395"/>
      <c r="L55" s="395"/>
      <c r="M55" s="576"/>
    </row>
    <row r="56" spans="2:13" ht="12.75" customHeight="1" x14ac:dyDescent="0.2">
      <c r="B56" s="395"/>
      <c r="C56" s="395"/>
      <c r="D56" s="395"/>
      <c r="E56" s="395"/>
      <c r="F56" s="395"/>
      <c r="G56" s="395"/>
      <c r="H56" s="1084"/>
      <c r="I56" s="395"/>
      <c r="J56" s="395"/>
      <c r="K56" s="395"/>
      <c r="L56" s="395"/>
      <c r="M56" s="576"/>
    </row>
    <row r="57" spans="2:13" ht="12.75" customHeight="1" x14ac:dyDescent="0.2">
      <c r="B57" s="395"/>
      <c r="C57" s="395"/>
      <c r="D57" s="395"/>
      <c r="E57" s="395"/>
      <c r="F57" s="395"/>
      <c r="G57" s="395"/>
      <c r="H57" s="395"/>
      <c r="I57" s="395"/>
      <c r="J57" s="395"/>
      <c r="K57" s="395"/>
      <c r="L57" s="395"/>
      <c r="M57" s="576"/>
    </row>
    <row r="58" spans="2:13" ht="12.75" customHeight="1" x14ac:dyDescent="0.2"/>
  </sheetData>
  <sheetProtection password="EE8D" sheet="1" objects="1" scenarios="1"/>
  <mergeCells count="17">
    <mergeCell ref="E43:F43"/>
    <mergeCell ref="E44:F44"/>
    <mergeCell ref="I51:L52"/>
    <mergeCell ref="I24:L24"/>
    <mergeCell ref="G55:H55"/>
    <mergeCell ref="I7:L8"/>
    <mergeCell ref="I32:L34"/>
    <mergeCell ref="I25:M30"/>
    <mergeCell ref="I17:L22"/>
    <mergeCell ref="B50:G53"/>
    <mergeCell ref="I41:L47"/>
    <mergeCell ref="I48:L48"/>
    <mergeCell ref="I49:L50"/>
    <mergeCell ref="I13:L14"/>
    <mergeCell ref="I37:L39"/>
    <mergeCell ref="E41:F41"/>
    <mergeCell ref="E42:F42"/>
  </mergeCells>
  <phoneticPr fontId="10" type="noConversion"/>
  <pageMargins left="0.55208333333333337" right="0.1875" top="0.5" bottom="0.5" header="0.5" footer="0.5"/>
  <pageSetup orientation="portrait" r:id="rId1"/>
  <headerFooter alignWithMargins="0">
    <oddFooter xml:space="preserve">&amp;CPage 13
</oddFooter>
  </headerFooter>
  <ignoredErrors>
    <ignoredError sqref="G20:G30 G47:H47 G32:G46" evalError="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showRowColHeaders="0" showRuler="0" view="pageLayout" zoomScale="160" zoomScaleNormal="100" zoomScalePageLayoutView="160" workbookViewId="0">
      <selection activeCell="G26" sqref="G26"/>
    </sheetView>
  </sheetViews>
  <sheetFormatPr defaultRowHeight="12.75" x14ac:dyDescent="0.2"/>
  <cols>
    <col min="1" max="1" width="0.42578125" style="94" customWidth="1"/>
    <col min="2" max="2" width="14.28515625" customWidth="1"/>
    <col min="3" max="3" width="6.5703125" customWidth="1"/>
    <col min="4" max="4" width="7" customWidth="1"/>
    <col min="5" max="5" width="8.42578125" customWidth="1"/>
    <col min="6" max="6" width="4.85546875" style="76" customWidth="1"/>
    <col min="7" max="7" width="8.42578125" customWidth="1"/>
    <col min="8" max="8" width="2.5703125" customWidth="1"/>
    <col min="9" max="10" width="11.7109375" customWidth="1"/>
    <col min="11" max="11" width="10.42578125" customWidth="1"/>
    <col min="12" max="12" width="11.140625" customWidth="1"/>
    <col min="13" max="13" width="0.5703125" customWidth="1"/>
  </cols>
  <sheetData>
    <row r="1" spans="1:13" ht="15.75" x14ac:dyDescent="0.25">
      <c r="B1" s="944" t="s">
        <v>303</v>
      </c>
      <c r="C1" s="1182" t="s">
        <v>77</v>
      </c>
      <c r="E1" s="576"/>
      <c r="F1" s="576"/>
      <c r="G1" s="114"/>
      <c r="H1" s="114"/>
      <c r="I1" s="576"/>
      <c r="K1" s="395"/>
      <c r="L1" s="576"/>
      <c r="M1" s="1"/>
    </row>
    <row r="2" spans="1:13" ht="12.75" customHeight="1" x14ac:dyDescent="0.2">
      <c r="B2" s="576"/>
      <c r="C2" s="943"/>
      <c r="E2" s="576"/>
      <c r="F2" s="576"/>
      <c r="G2" s="114"/>
      <c r="H2" s="114"/>
      <c r="I2" s="576"/>
      <c r="J2" s="576"/>
      <c r="K2" s="576"/>
      <c r="L2" s="576"/>
      <c r="M2" s="1"/>
    </row>
    <row r="3" spans="1:13" ht="18" x14ac:dyDescent="0.25">
      <c r="D3" s="941" t="s">
        <v>274</v>
      </c>
      <c r="E3" s="946"/>
      <c r="F3" s="946"/>
      <c r="G3" s="952" t="s">
        <v>277</v>
      </c>
      <c r="H3" s="1085"/>
      <c r="J3" s="942" t="s">
        <v>275</v>
      </c>
      <c r="L3" s="105"/>
      <c r="M3" s="1"/>
    </row>
    <row r="4" spans="1:13" ht="14.1" customHeight="1" thickBot="1" x14ac:dyDescent="0.25">
      <c r="B4" s="953" t="s">
        <v>143</v>
      </c>
      <c r="C4" s="954" t="s">
        <v>278</v>
      </c>
      <c r="D4" s="955" t="s">
        <v>279</v>
      </c>
      <c r="E4" s="954" t="s">
        <v>223</v>
      </c>
      <c r="F4" s="956" t="s">
        <v>87</v>
      </c>
      <c r="G4" s="954" t="s">
        <v>223</v>
      </c>
      <c r="H4" s="114"/>
      <c r="M4" s="1"/>
    </row>
    <row r="5" spans="1:13" ht="14.1" customHeight="1" thickTop="1" x14ac:dyDescent="0.2">
      <c r="B5" s="957" t="s">
        <v>129</v>
      </c>
      <c r="C5" s="958"/>
      <c r="D5" s="959"/>
      <c r="E5" s="960">
        <f>'Seed Rates &amp; Cost (I)'!E18*'Seed Rates &amp; Cost (I)'!H18</f>
        <v>82.5</v>
      </c>
      <c r="F5" s="1222"/>
      <c r="G5" s="1200">
        <f>'Seed Rates &amp; Cost (I)'!F18*'Seed Rates &amp; Cost (I)'!I18</f>
        <v>0</v>
      </c>
      <c r="H5" s="114"/>
      <c r="I5" s="948" t="s">
        <v>53</v>
      </c>
      <c r="M5" s="1"/>
    </row>
    <row r="6" spans="1:13" ht="12.75" customHeight="1" x14ac:dyDescent="0.2">
      <c r="B6" s="1122" t="s">
        <v>15</v>
      </c>
      <c r="C6" s="1123"/>
      <c r="D6" s="1123"/>
      <c r="E6" s="1129">
        <f>'Seed Treat &amp; Herbicide (III)'!D17</f>
        <v>11</v>
      </c>
      <c r="F6" s="1223"/>
      <c r="G6" s="128">
        <f>'Seed Treat &amp; Herbicide (III)'!F17</f>
        <v>0</v>
      </c>
      <c r="H6" s="114"/>
      <c r="I6" s="1600" t="s">
        <v>630</v>
      </c>
      <c r="J6" s="1600"/>
      <c r="K6" s="1600"/>
      <c r="L6" s="1600"/>
      <c r="M6" s="1"/>
    </row>
    <row r="7" spans="1:13" ht="12.75" customHeight="1" x14ac:dyDescent="0.2">
      <c r="B7" s="1122" t="s">
        <v>120</v>
      </c>
      <c r="C7" s="1123"/>
      <c r="D7" s="1123"/>
      <c r="E7" s="1129">
        <f>'Fertilizer (II)'!C35</f>
        <v>1</v>
      </c>
      <c r="F7" s="1224"/>
      <c r="G7" s="152">
        <f>'Fertilizer (II)'!H35</f>
        <v>0</v>
      </c>
      <c r="H7" s="114"/>
      <c r="I7" s="1600"/>
      <c r="J7" s="1600"/>
      <c r="K7" s="1600"/>
      <c r="L7" s="1600"/>
      <c r="M7" s="12"/>
    </row>
    <row r="8" spans="1:13" ht="12.75" customHeight="1" x14ac:dyDescent="0.2">
      <c r="B8" s="1122" t="s">
        <v>578</v>
      </c>
      <c r="C8" s="1123">
        <f>'Fertilizer (II)'!C18</f>
        <v>60</v>
      </c>
      <c r="D8" s="1123" t="s">
        <v>92</v>
      </c>
      <c r="E8" s="1124">
        <f>C8*'Fertilizer (II)'!D29</f>
        <v>32.549514716326044</v>
      </c>
      <c r="F8" s="982">
        <f>'Fertilizer (II)'!H18</f>
        <v>0</v>
      </c>
      <c r="G8" s="164">
        <f>F8*'Fertilizer (II)'!I29</f>
        <v>0</v>
      </c>
      <c r="H8" s="114"/>
      <c r="I8" s="1600"/>
      <c r="J8" s="1600"/>
      <c r="K8" s="1600"/>
      <c r="L8" s="1600"/>
      <c r="M8" s="13"/>
    </row>
    <row r="9" spans="1:13" s="76" customFormat="1" ht="12.75" customHeight="1" x14ac:dyDescent="0.2">
      <c r="A9" s="94"/>
      <c r="B9" s="1125" t="s">
        <v>499</v>
      </c>
      <c r="C9" s="1123">
        <f>'Fertilizer (II)'!D18</f>
        <v>0</v>
      </c>
      <c r="D9" s="1123" t="s">
        <v>92</v>
      </c>
      <c r="E9" s="1124">
        <f>C9*'Fertilizer (II)'!D32</f>
        <v>0</v>
      </c>
      <c r="F9" s="982">
        <f>'Fertilizer (II)'!I18</f>
        <v>0</v>
      </c>
      <c r="G9" s="164">
        <f>F9*'Fertilizer (II)'!I32</f>
        <v>0</v>
      </c>
      <c r="H9" s="114"/>
      <c r="I9" s="1600"/>
      <c r="J9" s="1600"/>
      <c r="K9" s="1600"/>
      <c r="L9" s="1600"/>
      <c r="M9" s="13"/>
    </row>
    <row r="10" spans="1:13" ht="12.75" customHeight="1" x14ac:dyDescent="0.2">
      <c r="B10" s="1125" t="s">
        <v>312</v>
      </c>
      <c r="C10" s="1123">
        <f>'Fertilizer (II)'!E18</f>
        <v>40</v>
      </c>
      <c r="D10" s="1123" t="s">
        <v>92</v>
      </c>
      <c r="E10" s="1124">
        <f>C10*'Fertilizer (II)'!D30</f>
        <v>26.581344955052838</v>
      </c>
      <c r="F10" s="982">
        <f>'Fertilizer (II)'!J18</f>
        <v>0</v>
      </c>
      <c r="G10" s="164">
        <f>F10*'Fertilizer (II)'!I30</f>
        <v>0</v>
      </c>
      <c r="H10" s="114"/>
      <c r="I10" s="1600"/>
      <c r="J10" s="1600"/>
      <c r="K10" s="1600"/>
      <c r="L10" s="1600"/>
      <c r="M10" s="1"/>
    </row>
    <row r="11" spans="1:13" ht="12.75" customHeight="1" thickBot="1" x14ac:dyDescent="0.3">
      <c r="B11" s="1125" t="s">
        <v>313</v>
      </c>
      <c r="C11" s="1123">
        <f>'Fertilizer (II)'!F18</f>
        <v>0</v>
      </c>
      <c r="D11" s="1123" t="s">
        <v>92</v>
      </c>
      <c r="E11" s="1124">
        <f>C11*'Fertilizer (II)'!D31</f>
        <v>0</v>
      </c>
      <c r="F11" s="1204">
        <f>'Fertilizer (II)'!K18</f>
        <v>0</v>
      </c>
      <c r="G11" s="164">
        <f>F11*'Fertilizer (II)'!I31</f>
        <v>0</v>
      </c>
      <c r="H11" s="114"/>
      <c r="I11" s="1225" t="s">
        <v>54</v>
      </c>
      <c r="M11" s="12"/>
    </row>
    <row r="12" spans="1:13" ht="12.75" customHeight="1" thickTop="1" x14ac:dyDescent="0.2">
      <c r="B12" s="1122" t="s">
        <v>131</v>
      </c>
      <c r="C12" s="1123"/>
      <c r="D12" s="1123"/>
      <c r="E12" s="1129">
        <f>'Seed Treat &amp; Herbicide (III)'!D45</f>
        <v>36.92</v>
      </c>
      <c r="F12" s="1226"/>
      <c r="G12" s="128">
        <f>'Seed Treat &amp; Herbicide (III)'!F45</f>
        <v>0</v>
      </c>
      <c r="H12" s="114"/>
      <c r="I12" s="1186" t="s">
        <v>282</v>
      </c>
      <c r="J12" s="987"/>
      <c r="K12" s="24">
        <v>96000</v>
      </c>
      <c r="L12" s="988" t="s">
        <v>158</v>
      </c>
      <c r="M12" s="13"/>
    </row>
    <row r="13" spans="1:13" ht="12.75" customHeight="1" x14ac:dyDescent="0.2">
      <c r="B13" s="1122" t="s">
        <v>136</v>
      </c>
      <c r="C13" s="1123"/>
      <c r="D13" s="1123"/>
      <c r="E13" s="1129">
        <f>'Insecticide &amp; Fungicide (IV)'!D18</f>
        <v>0</v>
      </c>
      <c r="F13" s="1223"/>
      <c r="G13" s="128">
        <f>'Insecticide &amp; Fungicide (IV)'!F18</f>
        <v>0</v>
      </c>
      <c r="H13" s="114"/>
      <c r="I13" s="1187" t="s">
        <v>285</v>
      </c>
      <c r="J13" s="991"/>
      <c r="K13" s="25">
        <f>'Seed Rates &amp; Cost (I)'!D18</f>
        <v>345</v>
      </c>
      <c r="L13" s="992" t="s">
        <v>86</v>
      </c>
      <c r="M13" s="12"/>
    </row>
    <row r="14" spans="1:13" ht="12.75" customHeight="1" thickBot="1" x14ac:dyDescent="0.25">
      <c r="B14" s="1122" t="s">
        <v>137</v>
      </c>
      <c r="C14" s="1123"/>
      <c r="D14" s="1123"/>
      <c r="E14" s="1129">
        <f>'Insecticide &amp; Fungicide (IV)'!D42</f>
        <v>38.9</v>
      </c>
      <c r="F14" s="1223"/>
      <c r="G14" s="128">
        <f>'Insecticide &amp; Fungicide (IV)'!F42</f>
        <v>0</v>
      </c>
      <c r="H14" s="114"/>
      <c r="I14" s="1188" t="s">
        <v>83</v>
      </c>
      <c r="J14" s="994"/>
      <c r="K14" s="23">
        <f>'Seed Rates &amp; Cost (I)'!E18</f>
        <v>75</v>
      </c>
      <c r="L14" s="995" t="s">
        <v>286</v>
      </c>
      <c r="M14" s="1"/>
    </row>
    <row r="15" spans="1:13" ht="12.75" customHeight="1" thickTop="1" x14ac:dyDescent="0.2">
      <c r="B15" s="1122" t="s">
        <v>287</v>
      </c>
      <c r="C15" s="1123"/>
      <c r="D15" s="1123"/>
      <c r="E15" s="1129">
        <f>'Fuel and Repair(VI)'!C17</f>
        <v>18.353999999999999</v>
      </c>
      <c r="F15" s="1223"/>
      <c r="G15" s="128">
        <f>'Fuel and Repair(VI)'!D17</f>
        <v>0</v>
      </c>
      <c r="H15" s="114"/>
      <c r="I15" s="1667" t="s">
        <v>398</v>
      </c>
      <c r="J15" s="1667"/>
      <c r="K15" s="1667"/>
      <c r="L15" s="1667"/>
      <c r="M15" s="1"/>
    </row>
    <row r="16" spans="1:13" ht="12.75" customHeight="1" x14ac:dyDescent="0.2">
      <c r="B16" s="1122" t="s">
        <v>288</v>
      </c>
      <c r="C16" s="1123"/>
      <c r="D16" s="1123"/>
      <c r="E16" s="1129">
        <f>'Fuel and Repair(VI)'!F17</f>
        <v>10.81</v>
      </c>
      <c r="F16" s="1223"/>
      <c r="G16" s="152">
        <f>'Fuel and Repair(VI)'!G17</f>
        <v>0</v>
      </c>
      <c r="H16" s="114"/>
      <c r="I16" s="1600"/>
      <c r="J16" s="1600"/>
      <c r="K16" s="1600"/>
      <c r="L16" s="1600"/>
      <c r="M16" s="1"/>
    </row>
    <row r="17" spans="2:13" ht="12.75" customHeight="1" x14ac:dyDescent="0.2">
      <c r="B17" s="1122" t="s">
        <v>289</v>
      </c>
      <c r="C17" s="1123"/>
      <c r="D17" s="1123"/>
      <c r="E17" s="1129">
        <f>'Other &amp; Custom (XI)'!E39</f>
        <v>0</v>
      </c>
      <c r="F17" s="1224"/>
      <c r="G17" s="152">
        <f>SUM('Other &amp; Custom (XI)'!F39:F44)</f>
        <v>0</v>
      </c>
      <c r="H17" s="114"/>
      <c r="I17" s="1600"/>
      <c r="J17" s="1600"/>
      <c r="K17" s="1600"/>
      <c r="L17" s="1600"/>
      <c r="M17" s="1"/>
    </row>
    <row r="18" spans="2:13" ht="12.75" customHeight="1" x14ac:dyDescent="0.2">
      <c r="B18" s="1122" t="s">
        <v>167</v>
      </c>
      <c r="C18" s="1334">
        <f>'Irrigation (IX)'!C18</f>
        <v>2.5</v>
      </c>
      <c r="D18" s="1123" t="s">
        <v>290</v>
      </c>
      <c r="E18" s="1124">
        <f>'Irrigation (IX)'!C31*(C18/10)</f>
        <v>5</v>
      </c>
      <c r="F18" s="1227">
        <f>'Irrigation (IX)'!E18</f>
        <v>0</v>
      </c>
      <c r="G18" s="152">
        <f>'Irrigation (IX)'!E31*(F18/10)</f>
        <v>0</v>
      </c>
      <c r="H18" s="114"/>
      <c r="I18" s="1600"/>
      <c r="J18" s="1600"/>
      <c r="K18" s="1600"/>
      <c r="L18" s="1600"/>
      <c r="M18" s="1"/>
    </row>
    <row r="19" spans="2:13" ht="12.75" customHeight="1" x14ac:dyDescent="0.2">
      <c r="B19" s="1122" t="s">
        <v>291</v>
      </c>
      <c r="C19" s="1123"/>
      <c r="D19" s="1123"/>
      <c r="E19" s="1129">
        <f>'Irrigation (IX)'!$C$36</f>
        <v>11.278195488721805</v>
      </c>
      <c r="F19" s="1226"/>
      <c r="G19" s="153" t="e">
        <f>'Irrigation (IX)'!E36</f>
        <v>#DIV/0!</v>
      </c>
      <c r="H19" s="115"/>
      <c r="I19" s="1228" t="s">
        <v>55</v>
      </c>
      <c r="M19" s="1"/>
    </row>
    <row r="20" spans="2:13" ht="12.75" customHeight="1" x14ac:dyDescent="0.2">
      <c r="B20" s="1122" t="s">
        <v>327</v>
      </c>
      <c r="C20" s="1123"/>
      <c r="D20" s="1123"/>
      <c r="E20" s="1129">
        <f>'Irrigation (IX)'!$C$29+(C18/12*3.5)</f>
        <v>26.119166666666668</v>
      </c>
      <c r="F20" s="1224"/>
      <c r="G20" s="128">
        <f>'Irrigation (IX)'!$E$29+(F18/12*3.5)</f>
        <v>0</v>
      </c>
      <c r="H20" s="1229"/>
      <c r="I20" s="1603" t="s">
        <v>631</v>
      </c>
      <c r="J20" s="1603"/>
      <c r="K20" s="1603"/>
      <c r="L20" s="1603"/>
      <c r="M20" s="1"/>
    </row>
    <row r="21" spans="2:13" ht="12.75" customHeight="1" x14ac:dyDescent="0.2">
      <c r="B21" s="1122" t="s">
        <v>597</v>
      </c>
      <c r="C21" s="1123">
        <f>'Crop Yields, Prices &amp; Insur (X)'!D18</f>
        <v>1936</v>
      </c>
      <c r="D21" s="1152" t="s">
        <v>286</v>
      </c>
      <c r="E21" s="1124">
        <f>'Crop Yields, Prices &amp; Insur (X)'!C45</f>
        <v>18.53</v>
      </c>
      <c r="F21" s="1123">
        <f>'Crop Yields, Prices &amp; Insur (X)'!D18</f>
        <v>1936</v>
      </c>
      <c r="G21" s="128">
        <f>'Crop Yields, Prices &amp; Insur (X)'!D45</f>
        <v>0</v>
      </c>
      <c r="H21" s="114"/>
      <c r="I21" s="1603"/>
      <c r="J21" s="1603"/>
      <c r="K21" s="1603"/>
      <c r="L21" s="1603"/>
      <c r="M21" s="1"/>
    </row>
    <row r="22" spans="2:13" ht="12.75" customHeight="1" x14ac:dyDescent="0.2">
      <c r="B22" s="1122" t="s">
        <v>169</v>
      </c>
      <c r="C22" s="1156"/>
      <c r="D22" s="1130"/>
      <c r="E22" s="1124">
        <f>'Crop Yields, Prices &amp; Insur (X)'!H45</f>
        <v>15.6</v>
      </c>
      <c r="F22" s="1129"/>
      <c r="G22" s="152">
        <f>'Crop Yields, Prices &amp; Insur (X)'!I45</f>
        <v>0</v>
      </c>
      <c r="H22" s="114"/>
      <c r="I22" s="1603"/>
      <c r="J22" s="1603"/>
      <c r="K22" s="1603"/>
      <c r="L22" s="1603"/>
      <c r="M22" s="1"/>
    </row>
    <row r="23" spans="2:13" ht="12.75" customHeight="1" x14ac:dyDescent="0.2">
      <c r="B23" s="1122" t="s">
        <v>293</v>
      </c>
      <c r="C23" s="1123">
        <f>'Overhead &amp; Labour (VIII)'!D41</f>
        <v>0</v>
      </c>
      <c r="D23" s="1123" t="s">
        <v>294</v>
      </c>
      <c r="E23" s="1124">
        <f>'Overhead &amp; Labour (VIII)'!E41</f>
        <v>0</v>
      </c>
      <c r="F23" s="1126">
        <f>'Overhead &amp; Labour (VIII)'!F41</f>
        <v>0</v>
      </c>
      <c r="G23" s="152">
        <f>'Overhead &amp; Labour (VIII)'!G41</f>
        <v>0</v>
      </c>
      <c r="H23" s="114"/>
      <c r="I23" s="1603"/>
      <c r="J23" s="1603"/>
      <c r="K23" s="1603"/>
      <c r="L23" s="1603"/>
      <c r="M23" s="1"/>
    </row>
    <row r="24" spans="2:13" ht="12.75" customHeight="1" x14ac:dyDescent="0.2">
      <c r="B24" s="1122" t="s">
        <v>196</v>
      </c>
      <c r="C24" s="1123"/>
      <c r="D24" s="1123"/>
      <c r="E24" s="1129">
        <f>'Other &amp; Custom (XI)'!E16</f>
        <v>0</v>
      </c>
      <c r="F24" s="1226"/>
      <c r="G24" s="152">
        <f>'Other &amp; Custom (XI)'!F16</f>
        <v>0</v>
      </c>
      <c r="H24" s="114"/>
      <c r="I24" s="1603"/>
      <c r="J24" s="1603"/>
      <c r="K24" s="1603"/>
      <c r="L24" s="1603"/>
      <c r="M24" s="1"/>
    </row>
    <row r="25" spans="2:13" ht="12.75" customHeight="1" x14ac:dyDescent="0.2">
      <c r="B25" s="1122" t="s">
        <v>295</v>
      </c>
      <c r="C25" s="1123"/>
      <c r="D25" s="1123"/>
      <c r="E25" s="1129">
        <f>'Overhead &amp; Labour (VIII)'!$F$23</f>
        <v>9.1999999999999993</v>
      </c>
      <c r="F25" s="1224"/>
      <c r="G25" s="154" t="e">
        <f>'Overhead &amp; Labour (VIII)'!G23</f>
        <v>#DIV/0!</v>
      </c>
      <c r="H25" s="114"/>
      <c r="I25" s="1603"/>
      <c r="J25" s="1603"/>
      <c r="K25" s="1603"/>
      <c r="L25" s="1603"/>
      <c r="M25" s="1"/>
    </row>
    <row r="26" spans="2:13" ht="12.75" customHeight="1" thickBot="1" x14ac:dyDescent="0.25">
      <c r="B26" s="1132" t="s">
        <v>14</v>
      </c>
      <c r="C26" s="1133">
        <f>'Equipment, Buildings, Land (V)'!E37</f>
        <v>4.2</v>
      </c>
      <c r="D26" s="1134" t="s">
        <v>200</v>
      </c>
      <c r="E26" s="1135">
        <f>SUM(E5:E25)*(C26/100)*0.5</f>
        <v>7.2311866583621143</v>
      </c>
      <c r="F26" s="1093">
        <f>'Equipment, Buildings, Land (V)'!H37</f>
        <v>0</v>
      </c>
      <c r="G26" s="282" t="e">
        <f>SUM(G5:G25)*(F26/100)*0.5</f>
        <v>#DIV/0!</v>
      </c>
      <c r="H26" s="114"/>
      <c r="I26" s="1603"/>
      <c r="J26" s="1603"/>
      <c r="K26" s="1603"/>
      <c r="L26" s="1603"/>
      <c r="M26" s="1"/>
    </row>
    <row r="27" spans="2:13" ht="14.25" customHeight="1" thickBot="1" x14ac:dyDescent="0.25">
      <c r="B27" s="1008" t="s">
        <v>43</v>
      </c>
      <c r="C27" s="1009"/>
      <c r="D27" s="1010"/>
      <c r="E27" s="1011">
        <f>SUM(E5:E26)</f>
        <v>351.57340848512945</v>
      </c>
      <c r="F27" s="1230"/>
      <c r="G27" s="156" t="e">
        <f>SUM(G5:G26)</f>
        <v>#DIV/0!</v>
      </c>
      <c r="H27" s="114"/>
      <c r="I27" s="1003" t="s">
        <v>329</v>
      </c>
      <c r="J27" s="1173"/>
      <c r="K27" s="1173"/>
      <c r="L27" s="1173"/>
      <c r="M27" s="1"/>
    </row>
    <row r="28" spans="2:13" ht="12.75" customHeight="1" x14ac:dyDescent="0.2">
      <c r="B28" s="1013" t="s">
        <v>298</v>
      </c>
      <c r="C28" s="1014"/>
      <c r="D28" s="980"/>
      <c r="E28" s="1015">
        <f>'Equipment, Buildings, Land (V)'!$L$33</f>
        <v>65.793115405604922</v>
      </c>
      <c r="F28" s="1231"/>
      <c r="G28" s="157" t="e">
        <f>'Equipment, Buildings, Land (V)'!M33</f>
        <v>#NUM!</v>
      </c>
      <c r="H28" s="114"/>
      <c r="I28" s="1598" t="s">
        <v>620</v>
      </c>
      <c r="J28" s="1598"/>
      <c r="K28" s="1598"/>
      <c r="L28" s="1598"/>
      <c r="M28" s="1"/>
    </row>
    <row r="29" spans="2:13" ht="12.75" customHeight="1" x14ac:dyDescent="0.2">
      <c r="B29" s="1122" t="s">
        <v>299</v>
      </c>
      <c r="C29" s="1136"/>
      <c r="D29" s="1137"/>
      <c r="E29" s="1213">
        <f>'Irrigation (IX)'!$C$42</f>
        <v>28.026072536255075</v>
      </c>
      <c r="F29" s="1232"/>
      <c r="G29" s="153" t="e">
        <f>'Irrigation (IX)'!E42</f>
        <v>#NUM!</v>
      </c>
      <c r="H29" s="114"/>
      <c r="I29" s="1652" t="s">
        <v>334</v>
      </c>
      <c r="J29" s="1668"/>
      <c r="K29" s="1668"/>
      <c r="L29" s="1668"/>
      <c r="M29" s="1"/>
    </row>
    <row r="30" spans="2:13" ht="12.75" customHeight="1" x14ac:dyDescent="0.2">
      <c r="B30" s="1139" t="s">
        <v>300</v>
      </c>
      <c r="C30" s="1123"/>
      <c r="D30" s="1123"/>
      <c r="E30" s="1215">
        <f>D47</f>
        <v>17.833333333333332</v>
      </c>
      <c r="F30" s="1231"/>
      <c r="G30" s="153">
        <f>G47</f>
        <v>0</v>
      </c>
      <c r="H30" s="114"/>
      <c r="I30" s="1646" t="s">
        <v>330</v>
      </c>
      <c r="J30" s="1609"/>
      <c r="K30" s="1609"/>
      <c r="L30" s="1609"/>
      <c r="M30" s="11"/>
    </row>
    <row r="31" spans="2:13" ht="12.75" customHeight="1" thickBot="1" x14ac:dyDescent="0.25">
      <c r="B31" s="1132" t="s">
        <v>301</v>
      </c>
      <c r="C31" s="1133"/>
      <c r="D31" s="1134"/>
      <c r="E31" s="1216">
        <f>'Equipment, Buildings, Land (V)'!$E$36</f>
        <v>56.25</v>
      </c>
      <c r="F31" s="1231"/>
      <c r="G31" s="158">
        <f>'Equipment, Buildings, Land (V)'!H36</f>
        <v>0</v>
      </c>
      <c r="H31" s="114"/>
      <c r="I31" s="1646" t="s">
        <v>335</v>
      </c>
      <c r="J31" s="1609"/>
      <c r="K31" s="1609"/>
      <c r="L31" s="1609"/>
      <c r="M31" s="11"/>
    </row>
    <row r="32" spans="2:13" ht="13.5" customHeight="1" thickBot="1" x14ac:dyDescent="0.25">
      <c r="B32" s="1008" t="s">
        <v>44</v>
      </c>
      <c r="C32" s="1009"/>
      <c r="D32" s="1009"/>
      <c r="E32" s="1011">
        <f>SUM(E28:E31)</f>
        <v>167.90252127519332</v>
      </c>
      <c r="F32" s="1230"/>
      <c r="G32" s="156" t="e">
        <f>SUM(G28:G31)</f>
        <v>#NUM!</v>
      </c>
      <c r="H32" s="114"/>
      <c r="I32" s="1646" t="s">
        <v>325</v>
      </c>
      <c r="J32" s="1609"/>
      <c r="K32" s="1609"/>
      <c r="L32" s="1609"/>
      <c r="M32" s="11"/>
    </row>
    <row r="33" spans="2:13" ht="14.25" customHeight="1" thickBot="1" x14ac:dyDescent="0.25">
      <c r="B33" s="1008" t="s">
        <v>45</v>
      </c>
      <c r="C33" s="1009"/>
      <c r="D33" s="1009"/>
      <c r="E33" s="1011">
        <f>(E32+E27)</f>
        <v>519.47592976032274</v>
      </c>
      <c r="F33" s="1230"/>
      <c r="G33" s="156" t="e">
        <f>G27+G32</f>
        <v>#DIV/0!</v>
      </c>
      <c r="H33" s="114"/>
      <c r="I33" s="1603" t="s">
        <v>118</v>
      </c>
      <c r="J33" s="1603"/>
      <c r="K33" s="1603"/>
      <c r="L33" s="1603"/>
      <c r="M33" s="1"/>
    </row>
    <row r="34" spans="2:13" ht="12.75" customHeight="1" x14ac:dyDescent="0.2">
      <c r="B34" s="1026" t="s">
        <v>46</v>
      </c>
      <c r="C34" s="1027"/>
      <c r="D34" s="1027" t="s">
        <v>339</v>
      </c>
      <c r="E34" s="1027" t="s">
        <v>125</v>
      </c>
      <c r="F34" s="1233"/>
      <c r="G34" s="159" t="s">
        <v>125</v>
      </c>
      <c r="H34" s="114"/>
      <c r="I34" s="1603"/>
      <c r="J34" s="1603"/>
      <c r="K34" s="1603"/>
      <c r="L34" s="1603"/>
      <c r="M34" s="1"/>
    </row>
    <row r="35" spans="2:13" ht="12.75" customHeight="1" x14ac:dyDescent="0.2">
      <c r="B35" s="1122" t="s">
        <v>31</v>
      </c>
      <c r="C35" s="1123"/>
      <c r="D35" s="1123">
        <f>'Crop Yields, Prices &amp; Insur (X)'!E18</f>
        <v>2700</v>
      </c>
      <c r="E35" s="1123">
        <f>'Crop Yields, Prices &amp; Insur (X)'!F18</f>
        <v>3000</v>
      </c>
      <c r="F35" s="1234"/>
      <c r="G35" s="145">
        <f>'Crop Yields, Prices &amp; Insur (X)'!G18</f>
        <v>0</v>
      </c>
      <c r="H35" s="114"/>
      <c r="I35" s="1603"/>
      <c r="J35" s="1603"/>
      <c r="K35" s="1603"/>
      <c r="L35" s="1603"/>
      <c r="M35" s="1"/>
    </row>
    <row r="36" spans="2:13" ht="12.75" customHeight="1" thickBot="1" x14ac:dyDescent="0.25">
      <c r="B36" s="1132" t="s">
        <v>32</v>
      </c>
      <c r="C36" s="1142"/>
      <c r="D36" s="456"/>
      <c r="E36" s="1143">
        <f>'Crop Yields, Prices &amp; Insur (X)'!H18</f>
        <v>0.27</v>
      </c>
      <c r="F36" s="1235"/>
      <c r="G36" s="160">
        <f>'Crop Yields, Prices &amp; Insur (X)'!I18</f>
        <v>0</v>
      </c>
      <c r="H36" s="114"/>
      <c r="I36" s="1024" t="s">
        <v>50</v>
      </c>
      <c r="M36" s="1"/>
    </row>
    <row r="37" spans="2:13" ht="12.75" customHeight="1" thickBot="1" x14ac:dyDescent="0.25">
      <c r="B37" s="1008" t="s">
        <v>42</v>
      </c>
      <c r="C37" s="1035"/>
      <c r="D37" s="1035">
        <f>D35*E36</f>
        <v>729</v>
      </c>
      <c r="E37" s="1035">
        <f>(E35*E$36)</f>
        <v>810</v>
      </c>
      <c r="F37" s="1236"/>
      <c r="G37" s="1562">
        <f>(G35*G$36)</f>
        <v>0</v>
      </c>
      <c r="H37" s="114"/>
      <c r="I37" s="1600" t="s">
        <v>178</v>
      </c>
      <c r="J37" s="1600"/>
      <c r="K37" s="1600"/>
      <c r="L37" s="1600"/>
      <c r="M37" s="1"/>
    </row>
    <row r="38" spans="2:13" ht="12.75" customHeight="1" thickBot="1" x14ac:dyDescent="0.25">
      <c r="B38" s="1008" t="s">
        <v>48</v>
      </c>
      <c r="C38" s="1035"/>
      <c r="D38" s="1035">
        <f>D37-E33</f>
        <v>209.52407023967726</v>
      </c>
      <c r="E38" s="1036">
        <f>(E37-E33)</f>
        <v>290.52407023967726</v>
      </c>
      <c r="F38" s="1236"/>
      <c r="G38" s="161" t="e">
        <f>G37-G33</f>
        <v>#DIV/0!</v>
      </c>
      <c r="H38" s="114"/>
      <c r="I38" s="1600"/>
      <c r="J38" s="1600"/>
      <c r="K38" s="1600"/>
      <c r="L38" s="1600"/>
      <c r="M38" s="1"/>
    </row>
    <row r="39" spans="2:13" ht="12" customHeight="1" x14ac:dyDescent="0.2">
      <c r="B39" s="1237" t="s">
        <v>300</v>
      </c>
      <c r="C39" s="1238"/>
      <c r="D39" s="1046" t="s">
        <v>192</v>
      </c>
      <c r="E39" s="1239"/>
      <c r="F39" s="1240"/>
      <c r="G39" s="167" t="s">
        <v>192</v>
      </c>
      <c r="H39" s="1241"/>
      <c r="I39" s="1600"/>
      <c r="J39" s="1600"/>
      <c r="K39" s="1600"/>
      <c r="L39" s="1600"/>
      <c r="M39" s="1"/>
    </row>
    <row r="40" spans="2:13" ht="12.75" customHeight="1" x14ac:dyDescent="0.2">
      <c r="B40" s="1196" t="str">
        <f>'Specialized Equipment (VII)'!B32</f>
        <v>Planter</v>
      </c>
      <c r="C40" s="1197"/>
      <c r="D40" s="1242">
        <f>'Specialized Equipment (VII)'!J32</f>
        <v>5</v>
      </c>
      <c r="E40" s="1627">
        <f>'Specialized Equipment (VII)'!C32</f>
        <v>0</v>
      </c>
      <c r="F40" s="1665"/>
      <c r="G40" s="165">
        <f>'Specialized Equipment (VII)'!K32</f>
        <v>0</v>
      </c>
      <c r="H40" s="114"/>
      <c r="I40" s="1600"/>
      <c r="J40" s="1600"/>
      <c r="K40" s="1600"/>
      <c r="L40" s="1600"/>
      <c r="M40" s="1"/>
    </row>
    <row r="41" spans="2:13" ht="12.75" customHeight="1" x14ac:dyDescent="0.2">
      <c r="B41" s="1013" t="str">
        <f>'Specialized Equipment (VII)'!B33</f>
        <v>Row Crop Cultivator</v>
      </c>
      <c r="C41" s="980"/>
      <c r="D41" s="1242">
        <f>'Specialized Equipment (VII)'!J33</f>
        <v>1.3333333333333333</v>
      </c>
      <c r="E41" s="1627">
        <f>'Specialized Equipment (VII)'!C33</f>
        <v>0</v>
      </c>
      <c r="F41" s="1665"/>
      <c r="G41" s="165">
        <f>'Specialized Equipment (VII)'!K33</f>
        <v>0</v>
      </c>
      <c r="H41" s="114"/>
      <c r="I41" s="1024" t="s">
        <v>56</v>
      </c>
      <c r="L41" s="1039"/>
      <c r="M41" s="1"/>
    </row>
    <row r="42" spans="2:13" ht="12.75" customHeight="1" x14ac:dyDescent="0.2">
      <c r="B42" s="1013" t="str">
        <f>'Specialized Equipment (VII)'!B34</f>
        <v>Band Sprayer</v>
      </c>
      <c r="C42" s="1137"/>
      <c r="D42" s="1242">
        <f>'Specialized Equipment (VII)'!J34</f>
        <v>1.5</v>
      </c>
      <c r="E42" s="1629">
        <f>'Specialized Equipment (VII)'!C34</f>
        <v>0</v>
      </c>
      <c r="F42" s="1666"/>
      <c r="G42" s="111">
        <f>'Specialized Equipment (VII)'!K34</f>
        <v>0</v>
      </c>
      <c r="H42" s="114"/>
      <c r="I42" s="1603" t="s">
        <v>319</v>
      </c>
      <c r="J42" s="1603"/>
      <c r="K42" s="1603"/>
      <c r="L42" s="1039"/>
      <c r="M42" s="1"/>
    </row>
    <row r="43" spans="2:13" ht="12.75" customHeight="1" x14ac:dyDescent="0.2">
      <c r="B43" s="1013" t="str">
        <f>'Specialized Equipment (VII)'!B35</f>
        <v>Undercutter</v>
      </c>
      <c r="C43" s="1137"/>
      <c r="D43" s="1242">
        <f>'Specialized Equipment (VII)'!J35</f>
        <v>5</v>
      </c>
      <c r="E43" s="1627">
        <f>'Specialized Equipment (VII)'!C35</f>
        <v>0</v>
      </c>
      <c r="F43" s="1665"/>
      <c r="G43" s="165">
        <f>'Specialized Equipment (VII)'!K35</f>
        <v>0</v>
      </c>
      <c r="H43" s="114"/>
      <c r="I43" s="1024" t="s">
        <v>57</v>
      </c>
      <c r="M43" s="1"/>
    </row>
    <row r="44" spans="2:13" ht="12.75" customHeight="1" x14ac:dyDescent="0.2">
      <c r="B44" s="1013" t="str">
        <f>'Specialized Equipment (VII)'!B36</f>
        <v>3Pt Hitch</v>
      </c>
      <c r="C44" s="1123"/>
      <c r="D44" s="1242">
        <f>'Specialized Equipment (VII)'!J36</f>
        <v>3.3333333333333335</v>
      </c>
      <c r="E44" s="1627">
        <f>'Specialized Equipment (VII)'!C36</f>
        <v>0</v>
      </c>
      <c r="F44" s="1665"/>
      <c r="G44" s="165">
        <f>'Specialized Equipment (VII)'!K36</f>
        <v>0</v>
      </c>
      <c r="H44" s="114"/>
      <c r="I44" s="1618" t="s">
        <v>370</v>
      </c>
      <c r="J44" s="1618"/>
      <c r="K44" s="1618"/>
      <c r="L44" s="1618"/>
      <c r="M44" s="1"/>
    </row>
    <row r="45" spans="2:13" ht="12.75" customHeight="1" x14ac:dyDescent="0.2">
      <c r="B45" s="1013" t="str">
        <f>'Specialized Equipment (VII)'!B37</f>
        <v>10" Belt Conveyor</v>
      </c>
      <c r="C45" s="1123"/>
      <c r="D45" s="1242">
        <f>'Specialized Equipment (VII)'!J37</f>
        <v>1.6666666666666667</v>
      </c>
      <c r="E45" s="1629">
        <f>'Specialized Equipment (VII)'!C37</f>
        <v>0</v>
      </c>
      <c r="F45" s="1666"/>
      <c r="G45" s="111">
        <f>'Specialized Equipment (VII)'!K37</f>
        <v>0</v>
      </c>
      <c r="H45" s="114"/>
      <c r="I45" s="1618"/>
      <c r="J45" s="1618"/>
      <c r="K45" s="1618"/>
      <c r="L45" s="1618"/>
      <c r="M45" s="1"/>
    </row>
    <row r="46" spans="2:13" ht="12.75" customHeight="1" x14ac:dyDescent="0.2">
      <c r="B46" s="1243"/>
      <c r="C46" s="456"/>
      <c r="D46" s="1242">
        <f>'Specialized Equipment (VII)'!J38</f>
        <v>0</v>
      </c>
      <c r="E46" s="1627">
        <f>'Specialized Equipment (VII)'!C38</f>
        <v>0</v>
      </c>
      <c r="F46" s="1665"/>
      <c r="G46" s="1530">
        <f>'Specialized Equipment (VII)'!K38</f>
        <v>0</v>
      </c>
      <c r="H46" s="114"/>
      <c r="I46" s="1618"/>
      <c r="J46" s="1618"/>
      <c r="K46" s="1618"/>
      <c r="L46" s="1618"/>
      <c r="M46" s="1"/>
    </row>
    <row r="47" spans="2:13" ht="12.75" customHeight="1" thickBot="1" x14ac:dyDescent="0.25">
      <c r="B47" s="1145" t="s">
        <v>198</v>
      </c>
      <c r="C47" s="1146"/>
      <c r="D47" s="1244">
        <f>SUM(D40:D46)</f>
        <v>17.833333333333332</v>
      </c>
      <c r="E47" s="1428" t="s">
        <v>198</v>
      </c>
      <c r="F47" s="1439"/>
      <c r="G47" s="166">
        <f>SUM(G40:G46)</f>
        <v>0</v>
      </c>
      <c r="H47" s="114"/>
      <c r="I47" s="1618"/>
      <c r="J47" s="1618"/>
      <c r="K47" s="1618"/>
      <c r="L47" s="1618"/>
      <c r="M47" s="1"/>
    </row>
    <row r="48" spans="2:13" ht="12.6" customHeight="1" thickTop="1" x14ac:dyDescent="0.2">
      <c r="B48" s="1169" t="s">
        <v>449</v>
      </c>
      <c r="C48" s="979"/>
      <c r="D48" s="979"/>
      <c r="E48" s="1170"/>
      <c r="F48" s="1245"/>
      <c r="G48" s="149"/>
      <c r="H48" s="114"/>
      <c r="I48" s="1618"/>
      <c r="J48" s="1618"/>
      <c r="K48" s="1618"/>
      <c r="L48" s="1618"/>
      <c r="M48" s="1"/>
    </row>
    <row r="49" spans="2:13" ht="12.6" customHeight="1" x14ac:dyDescent="0.2">
      <c r="B49" s="1147" t="s">
        <v>420</v>
      </c>
      <c r="C49" s="1053"/>
      <c r="D49" s="1053" t="s">
        <v>670</v>
      </c>
      <c r="E49" s="1246">
        <f>E33/E35</f>
        <v>0.17315864325344091</v>
      </c>
      <c r="F49" s="1245"/>
      <c r="G49" s="1529" t="e">
        <f>G33/G35</f>
        <v>#DIV/0!</v>
      </c>
      <c r="H49" s="114"/>
      <c r="I49" s="1618"/>
      <c r="J49" s="1618"/>
      <c r="K49" s="1618"/>
      <c r="L49" s="1618"/>
      <c r="M49" s="1"/>
    </row>
    <row r="50" spans="2:13" ht="12.6" customHeight="1" thickBot="1" x14ac:dyDescent="0.25">
      <c r="B50" s="1056" t="s">
        <v>421</v>
      </c>
      <c r="C50" s="1057"/>
      <c r="D50" s="1058" t="s">
        <v>286</v>
      </c>
      <c r="E50" s="1059">
        <f>E33/E36</f>
        <v>1923.9849250382322</v>
      </c>
      <c r="F50" s="1247"/>
      <c r="G50" s="163" t="e">
        <f>G33/G36</f>
        <v>#DIV/0!</v>
      </c>
      <c r="H50" s="114"/>
      <c r="I50" s="1618"/>
      <c r="J50" s="1618"/>
      <c r="K50" s="1618"/>
      <c r="L50" s="1618"/>
      <c r="M50" s="1"/>
    </row>
    <row r="51" spans="2:13" ht="12.75" customHeight="1" thickTop="1" x14ac:dyDescent="0.2">
      <c r="H51" s="114"/>
      <c r="I51" s="1064" t="s">
        <v>625</v>
      </c>
      <c r="J51" s="1476"/>
      <c r="K51" s="1476"/>
      <c r="L51" s="1476"/>
      <c r="M51" s="1"/>
    </row>
    <row r="52" spans="2:13" ht="12.75" customHeight="1" x14ac:dyDescent="0.2">
      <c r="B52" s="1249" t="s">
        <v>58</v>
      </c>
      <c r="C52" s="1248"/>
      <c r="D52" s="1248"/>
      <c r="E52" s="1248"/>
      <c r="F52" s="1248"/>
      <c r="G52" s="1248"/>
      <c r="H52" s="114"/>
      <c r="I52" s="1605" t="s">
        <v>121</v>
      </c>
      <c r="J52" s="1605"/>
      <c r="K52" s="1605"/>
      <c r="L52" s="1605"/>
      <c r="M52" s="1"/>
    </row>
    <row r="53" spans="2:13" ht="12.75" customHeight="1" x14ac:dyDescent="0.2">
      <c r="B53" s="1664" t="s">
        <v>20</v>
      </c>
      <c r="C53" s="1664"/>
      <c r="D53" s="1664"/>
      <c r="E53" s="1664"/>
      <c r="F53" s="1664"/>
      <c r="G53" s="1664"/>
      <c r="H53" s="114"/>
      <c r="I53" s="1605"/>
      <c r="J53" s="1605"/>
      <c r="K53" s="1605"/>
      <c r="L53" s="1605"/>
      <c r="M53" s="1"/>
    </row>
    <row r="54" spans="2:13" ht="12.75" customHeight="1" x14ac:dyDescent="0.2">
      <c r="B54" s="1664"/>
      <c r="C54" s="1664"/>
      <c r="D54" s="1664"/>
      <c r="E54" s="1664"/>
      <c r="F54" s="1664"/>
      <c r="G54" s="1664"/>
      <c r="H54" s="1084"/>
      <c r="I54" s="1638" t="s">
        <v>595</v>
      </c>
      <c r="J54" s="1638"/>
      <c r="K54" s="1638"/>
      <c r="L54" s="1638"/>
      <c r="M54" s="1"/>
    </row>
    <row r="55" spans="2:13" ht="12.75" customHeight="1" x14ac:dyDescent="0.2">
      <c r="B55" s="1664"/>
      <c r="C55" s="1664"/>
      <c r="D55" s="1664"/>
      <c r="E55" s="1664"/>
      <c r="F55" s="1664"/>
      <c r="G55" s="1664"/>
      <c r="H55" s="1084"/>
      <c r="I55" s="1638"/>
      <c r="J55" s="1638"/>
      <c r="K55" s="1638"/>
      <c r="L55" s="1638"/>
      <c r="M55" s="1"/>
    </row>
    <row r="56" spans="2:13" ht="12.75" customHeight="1" x14ac:dyDescent="0.2">
      <c r="B56" s="1477"/>
      <c r="C56" s="1477"/>
      <c r="D56" s="1477"/>
      <c r="E56" s="1477"/>
      <c r="F56" s="1477"/>
      <c r="G56" s="1477"/>
      <c r="H56" s="1477"/>
      <c r="I56" s="1638"/>
      <c r="J56" s="1638"/>
      <c r="K56" s="1638"/>
      <c r="L56" s="1638"/>
      <c r="M56" s="1"/>
    </row>
    <row r="57" spans="2:13" ht="12.75" customHeight="1" x14ac:dyDescent="0.2">
      <c r="B57" s="94"/>
      <c r="C57" s="94"/>
      <c r="D57" s="94"/>
      <c r="E57" s="94"/>
      <c r="F57" s="94"/>
      <c r="G57" s="94"/>
      <c r="H57" s="94"/>
      <c r="I57" s="94"/>
      <c r="J57" s="94"/>
      <c r="K57" s="94"/>
      <c r="L57" s="94"/>
      <c r="M57" s="1"/>
    </row>
  </sheetData>
  <sheetProtection password="EE8D" sheet="1" objects="1" scenarios="1"/>
  <mergeCells count="22">
    <mergeCell ref="I15:L18"/>
    <mergeCell ref="I6:L10"/>
    <mergeCell ref="I44:L50"/>
    <mergeCell ref="I52:L53"/>
    <mergeCell ref="I54:L56"/>
    <mergeCell ref="I33:L35"/>
    <mergeCell ref="I28:L28"/>
    <mergeCell ref="I20:L26"/>
    <mergeCell ref="I32:L32"/>
    <mergeCell ref="I29:L29"/>
    <mergeCell ref="I31:L31"/>
    <mergeCell ref="I30:L30"/>
    <mergeCell ref="B53:G55"/>
    <mergeCell ref="I42:K42"/>
    <mergeCell ref="E40:F40"/>
    <mergeCell ref="E41:F41"/>
    <mergeCell ref="E42:F42"/>
    <mergeCell ref="E43:F43"/>
    <mergeCell ref="E44:F44"/>
    <mergeCell ref="E45:F45"/>
    <mergeCell ref="E46:F46"/>
    <mergeCell ref="I37:L40"/>
  </mergeCells>
  <phoneticPr fontId="10" type="noConversion"/>
  <pageMargins left="0.55208333333333337" right="0.25" top="0.5" bottom="0.5" header="0.5" footer="0.5"/>
  <pageSetup orientation="portrait" r:id="rId1"/>
  <headerFooter alignWithMargins="0">
    <oddFooter xml:space="preserve">&amp;CPage 14
</oddFooter>
  </headerFooter>
  <ignoredErrors>
    <ignoredError sqref="G25:G27 G19 G32:G36 G38:G46 G29" evalError="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showRowColHeaders="0" showRuler="0" view="pageLayout" zoomScale="160" zoomScaleNormal="100" zoomScalePageLayoutView="160" workbookViewId="0">
      <selection activeCell="G44" sqref="G44"/>
    </sheetView>
  </sheetViews>
  <sheetFormatPr defaultRowHeight="12.75" x14ac:dyDescent="0.2"/>
  <cols>
    <col min="1" max="1" width="0.42578125" style="94" customWidth="1"/>
    <col min="2" max="2" width="14.28515625" customWidth="1"/>
    <col min="3" max="4" width="6.5703125" customWidth="1"/>
    <col min="5" max="5" width="8.42578125" customWidth="1"/>
    <col min="6" max="6" width="4" style="76" customWidth="1"/>
    <col min="7" max="7" width="8.42578125" customWidth="1"/>
    <col min="8" max="8" width="2.5703125" customWidth="1"/>
    <col min="9" max="10" width="11.7109375" customWidth="1"/>
    <col min="11" max="11" width="10.42578125" customWidth="1"/>
    <col min="12" max="12" width="11.5703125" customWidth="1"/>
    <col min="13" max="13" width="0.42578125" customWidth="1"/>
  </cols>
  <sheetData>
    <row r="1" spans="1:13" ht="15.75" x14ac:dyDescent="0.25">
      <c r="B1" s="1250" t="s">
        <v>303</v>
      </c>
      <c r="C1" s="1251" t="s">
        <v>9</v>
      </c>
      <c r="E1" s="576"/>
      <c r="F1" s="576"/>
      <c r="G1" s="114"/>
      <c r="H1" s="114"/>
      <c r="I1" s="576"/>
      <c r="L1" s="576"/>
      <c r="M1" s="1"/>
    </row>
    <row r="2" spans="1:13" x14ac:dyDescent="0.2">
      <c r="B2" s="576"/>
      <c r="C2" s="943"/>
      <c r="D2" s="943"/>
      <c r="E2" s="576"/>
      <c r="F2" s="576"/>
      <c r="G2" s="114"/>
      <c r="H2" s="114"/>
      <c r="I2" s="576"/>
      <c r="J2" s="576"/>
      <c r="K2" s="576"/>
      <c r="L2" s="576"/>
      <c r="M2" s="1"/>
    </row>
    <row r="3" spans="1:13" ht="18" x14ac:dyDescent="0.25">
      <c r="D3" s="941" t="s">
        <v>274</v>
      </c>
      <c r="E3" s="946"/>
      <c r="F3" s="946"/>
      <c r="G3" s="947"/>
      <c r="H3" s="1085"/>
      <c r="J3" s="942" t="s">
        <v>275</v>
      </c>
      <c r="L3" s="105"/>
      <c r="M3" s="1"/>
    </row>
    <row r="4" spans="1:13" ht="14.1" customHeight="1" x14ac:dyDescent="0.2">
      <c r="B4" s="950"/>
      <c r="C4" s="951"/>
      <c r="D4" s="951"/>
      <c r="E4" s="950"/>
      <c r="F4" s="950"/>
      <c r="G4" s="952" t="s">
        <v>277</v>
      </c>
      <c r="H4" s="114"/>
      <c r="M4" s="1"/>
    </row>
    <row r="5" spans="1:13" ht="14.1" customHeight="1" thickBot="1" x14ac:dyDescent="0.25">
      <c r="B5" s="953" t="s">
        <v>143</v>
      </c>
      <c r="C5" s="954"/>
      <c r="D5" s="955" t="s">
        <v>279</v>
      </c>
      <c r="E5" s="954" t="s">
        <v>223</v>
      </c>
      <c r="F5" s="956" t="s">
        <v>87</v>
      </c>
      <c r="G5" s="954" t="s">
        <v>223</v>
      </c>
      <c r="H5" s="114"/>
      <c r="M5" s="1"/>
    </row>
    <row r="6" spans="1:13" ht="12.75" customHeight="1" thickTop="1" x14ac:dyDescent="0.25">
      <c r="B6" s="957" t="s">
        <v>129</v>
      </c>
      <c r="C6" s="958"/>
      <c r="D6" s="959"/>
      <c r="E6" s="960">
        <f>'Seed Rates &amp; Cost (I)'!H19</f>
        <v>78</v>
      </c>
      <c r="F6" s="1252"/>
      <c r="G6" s="1200">
        <f>'Seed Rates &amp; Cost (I)'!I19</f>
        <v>0</v>
      </c>
      <c r="H6" s="114"/>
      <c r="I6" s="1225" t="s">
        <v>53</v>
      </c>
      <c r="M6" s="1"/>
    </row>
    <row r="7" spans="1:13" ht="12.75" customHeight="1" x14ac:dyDescent="0.2">
      <c r="B7" s="1122" t="s">
        <v>170</v>
      </c>
      <c r="C7" s="1123"/>
      <c r="D7" s="1123"/>
      <c r="E7" s="1129">
        <f>'Seed Treat &amp; Herbicide (III)'!D18</f>
        <v>0</v>
      </c>
      <c r="F7" s="966"/>
      <c r="G7" s="128">
        <f>'Seed Treat &amp; Herbicide (III)'!F18</f>
        <v>0</v>
      </c>
      <c r="H7" s="114"/>
      <c r="I7" s="1618" t="s">
        <v>352</v>
      </c>
      <c r="J7" s="1618"/>
      <c r="K7" s="1618"/>
      <c r="L7" s="1618"/>
      <c r="M7" s="1"/>
    </row>
    <row r="8" spans="1:13" ht="12.75" customHeight="1" x14ac:dyDescent="0.2">
      <c r="B8" s="1122" t="s">
        <v>120</v>
      </c>
      <c r="C8" s="1123"/>
      <c r="D8" s="1123"/>
      <c r="E8" s="1129">
        <f>'Fertilizer (II)'!C35</f>
        <v>1</v>
      </c>
      <c r="F8" s="969"/>
      <c r="G8" s="126">
        <f>'Fertilizer (II)'!H35</f>
        <v>0</v>
      </c>
      <c r="H8" s="114"/>
      <c r="I8" s="1618"/>
      <c r="J8" s="1618"/>
      <c r="K8" s="1618"/>
      <c r="L8" s="1618"/>
      <c r="M8" s="1"/>
    </row>
    <row r="9" spans="1:13" ht="12.75" customHeight="1" x14ac:dyDescent="0.2">
      <c r="B9" s="1122" t="s">
        <v>578</v>
      </c>
      <c r="C9" s="1123">
        <f>'Fertilizer (II)'!C19</f>
        <v>165</v>
      </c>
      <c r="D9" s="1123" t="s">
        <v>92</v>
      </c>
      <c r="E9" s="1124">
        <f>C9*'Fertilizer (II)'!D29</f>
        <v>89.511165469896625</v>
      </c>
      <c r="F9" s="982">
        <f>'Fertilizer (II)'!H19</f>
        <v>0</v>
      </c>
      <c r="G9" s="150">
        <f>F9*'Fertilizer (II)'!I29</f>
        <v>0</v>
      </c>
      <c r="H9" s="114"/>
      <c r="I9" s="1618"/>
      <c r="J9" s="1618"/>
      <c r="K9" s="1618"/>
      <c r="L9" s="1618"/>
      <c r="M9" s="12"/>
    </row>
    <row r="10" spans="1:13" s="76" customFormat="1" ht="12.75" customHeight="1" x14ac:dyDescent="0.2">
      <c r="A10" s="94"/>
      <c r="B10" s="1125" t="s">
        <v>499</v>
      </c>
      <c r="C10" s="1123">
        <f>'Fertilizer (II)'!D19</f>
        <v>0</v>
      </c>
      <c r="D10" s="1123" t="s">
        <v>92</v>
      </c>
      <c r="E10" s="1124">
        <f>C10*'Fertilizer (II)'!D32</f>
        <v>0</v>
      </c>
      <c r="F10" s="982">
        <f>'Fertilizer (II)'!I19</f>
        <v>0</v>
      </c>
      <c r="G10" s="150">
        <f>F10*'Fertilizer (II)'!I32</f>
        <v>0</v>
      </c>
      <c r="H10" s="114"/>
      <c r="I10" s="1618"/>
      <c r="J10" s="1618"/>
      <c r="K10" s="1618"/>
      <c r="L10" s="1618"/>
      <c r="M10" s="12"/>
    </row>
    <row r="11" spans="1:13" ht="12.75" customHeight="1" x14ac:dyDescent="0.2">
      <c r="B11" s="1125" t="s">
        <v>312</v>
      </c>
      <c r="C11" s="1123">
        <f>'Fertilizer (II)'!E19</f>
        <v>35</v>
      </c>
      <c r="D11" s="1123" t="s">
        <v>92</v>
      </c>
      <c r="E11" s="1124">
        <f>C11*'Fertilizer (II)'!D30</f>
        <v>23.258676835671235</v>
      </c>
      <c r="F11" s="982">
        <f>'Fertilizer (II)'!J19</f>
        <v>0</v>
      </c>
      <c r="G11" s="150">
        <f>F11*'Fertilizer (II)'!I30</f>
        <v>0</v>
      </c>
      <c r="H11" s="114"/>
      <c r="I11" s="1618"/>
      <c r="J11" s="1618"/>
      <c r="K11" s="1618"/>
      <c r="L11" s="1618"/>
      <c r="M11" s="13"/>
    </row>
    <row r="12" spans="1:13" ht="12.75" customHeight="1" x14ac:dyDescent="0.2">
      <c r="B12" s="1125" t="s">
        <v>313</v>
      </c>
      <c r="C12" s="1123">
        <f>'Fertilizer (II)'!F19</f>
        <v>15</v>
      </c>
      <c r="D12" s="1123" t="s">
        <v>92</v>
      </c>
      <c r="E12" s="1124">
        <f>C12*'Fertilizer (II)'!D31</f>
        <v>6.3667232597623089</v>
      </c>
      <c r="F12" s="1204">
        <f>'Fertilizer (II)'!K19</f>
        <v>0</v>
      </c>
      <c r="G12" s="150">
        <f>F12*'Fertilizer (II)'!I31</f>
        <v>0</v>
      </c>
      <c r="H12" s="114"/>
      <c r="I12" s="1618"/>
      <c r="J12" s="1618"/>
      <c r="K12" s="1618"/>
      <c r="L12" s="1618"/>
      <c r="M12" s="1"/>
    </row>
    <row r="13" spans="1:13" ht="12.75" customHeight="1" x14ac:dyDescent="0.2">
      <c r="B13" s="1122" t="s">
        <v>131</v>
      </c>
      <c r="C13" s="1123"/>
      <c r="D13" s="1123"/>
      <c r="E13" s="1129">
        <f>'Seed Treat &amp; Herbicide (III)'!D46+'Seed Treat &amp; Herbicide (III)'!D29</f>
        <v>18.07</v>
      </c>
      <c r="F13" s="1128"/>
      <c r="G13" s="128">
        <f>'Seed Treat &amp; Herbicide (III)'!F46+'Seed Treat &amp; Herbicide (III)'!F29</f>
        <v>0</v>
      </c>
      <c r="H13" s="114"/>
      <c r="I13" s="948" t="s">
        <v>54</v>
      </c>
      <c r="M13" s="12"/>
    </row>
    <row r="14" spans="1:13" ht="12.75" customHeight="1" x14ac:dyDescent="0.2">
      <c r="B14" s="1122" t="s">
        <v>136</v>
      </c>
      <c r="C14" s="1123"/>
      <c r="D14" s="1123"/>
      <c r="E14" s="1129">
        <f>'Insecticide &amp; Fungicide (IV)'!D19</f>
        <v>0</v>
      </c>
      <c r="F14" s="966"/>
      <c r="G14" s="128">
        <f>'Insecticide &amp; Fungicide (IV)'!F19</f>
        <v>0</v>
      </c>
      <c r="H14" s="114"/>
      <c r="I14" s="1187" t="s">
        <v>285</v>
      </c>
      <c r="J14" s="991"/>
      <c r="K14" s="34">
        <f>'Seed Rates &amp; Cost (I)'!D19</f>
        <v>380</v>
      </c>
      <c r="L14" s="992" t="s">
        <v>86</v>
      </c>
      <c r="M14" s="13"/>
    </row>
    <row r="15" spans="1:13" ht="12.75" customHeight="1" thickBot="1" x14ac:dyDescent="0.25">
      <c r="B15" s="1122" t="s">
        <v>137</v>
      </c>
      <c r="C15" s="1123"/>
      <c r="D15" s="1123"/>
      <c r="E15" s="1129">
        <f>'Insecticide &amp; Fungicide (IV)'!D43</f>
        <v>0</v>
      </c>
      <c r="F15" s="966"/>
      <c r="G15" s="128">
        <f>'Insecticide &amp; Fungicide (IV)'!F43</f>
        <v>0</v>
      </c>
      <c r="H15" s="114"/>
      <c r="I15" s="1188" t="s">
        <v>83</v>
      </c>
      <c r="J15" s="994"/>
      <c r="K15" s="26">
        <v>32000</v>
      </c>
      <c r="L15" s="995" t="s">
        <v>345</v>
      </c>
      <c r="M15" s="12"/>
    </row>
    <row r="16" spans="1:13" ht="12.75" customHeight="1" thickTop="1" x14ac:dyDescent="0.2">
      <c r="B16" s="1122" t="s">
        <v>287</v>
      </c>
      <c r="C16" s="1123"/>
      <c r="D16" s="1123"/>
      <c r="E16" s="1129">
        <f>'Fuel and Repair(VI)'!C18</f>
        <v>12.88</v>
      </c>
      <c r="F16" s="966"/>
      <c r="G16" s="128">
        <f>'Fuel and Repair(VI)'!D18</f>
        <v>0</v>
      </c>
      <c r="H16" s="114"/>
      <c r="M16" s="1"/>
    </row>
    <row r="17" spans="2:13" ht="12.75" customHeight="1" x14ac:dyDescent="0.2">
      <c r="B17" s="1122" t="s">
        <v>288</v>
      </c>
      <c r="C17" s="1123"/>
      <c r="D17" s="1123"/>
      <c r="E17" s="1129">
        <f>'Fuel and Repair(VI)'!F18</f>
        <v>5.37</v>
      </c>
      <c r="F17" s="966"/>
      <c r="G17" s="126">
        <f>'Fuel and Repair(VI)'!G18</f>
        <v>0</v>
      </c>
      <c r="H17" s="114"/>
      <c r="I17" s="948" t="s">
        <v>55</v>
      </c>
      <c r="M17" s="1"/>
    </row>
    <row r="18" spans="2:13" ht="12.75" customHeight="1" x14ac:dyDescent="0.2">
      <c r="B18" s="1122" t="s">
        <v>289</v>
      </c>
      <c r="C18" s="1123"/>
      <c r="D18" s="1123"/>
      <c r="E18" s="1129">
        <f>'Other &amp; Custom (XI)'!E45</f>
        <v>33</v>
      </c>
      <c r="F18" s="969"/>
      <c r="G18" s="126">
        <f>'Other &amp; Custom (XI)'!F45</f>
        <v>0</v>
      </c>
      <c r="H18" s="114"/>
      <c r="I18" s="1603" t="s">
        <v>677</v>
      </c>
      <c r="J18" s="1603"/>
      <c r="K18" s="1603"/>
      <c r="L18" s="1603"/>
      <c r="M18" s="1"/>
    </row>
    <row r="19" spans="2:13" ht="12.75" customHeight="1" x14ac:dyDescent="0.2">
      <c r="B19" s="1122" t="s">
        <v>167</v>
      </c>
      <c r="C19" s="1334">
        <f>'Irrigation (IX)'!C19</f>
        <v>3.5</v>
      </c>
      <c r="D19" s="1123" t="s">
        <v>290</v>
      </c>
      <c r="E19" s="1124">
        <f>'Irrigation (IX)'!C31*(C19/10)</f>
        <v>7</v>
      </c>
      <c r="F19" s="998">
        <f>'Irrigation (IX)'!E19</f>
        <v>0</v>
      </c>
      <c r="G19" s="152">
        <f>'Irrigation (IX)'!E31*(F19/10)</f>
        <v>0</v>
      </c>
      <c r="H19" s="172"/>
      <c r="I19" s="1603"/>
      <c r="J19" s="1603"/>
      <c r="K19" s="1603"/>
      <c r="L19" s="1603"/>
      <c r="M19" s="1"/>
    </row>
    <row r="20" spans="2:13" ht="12.75" customHeight="1" x14ac:dyDescent="0.2">
      <c r="B20" s="1122" t="s">
        <v>291</v>
      </c>
      <c r="C20" s="1123"/>
      <c r="D20" s="1123"/>
      <c r="E20" s="1129">
        <f>'Irrigation (IX)'!$C$36</f>
        <v>11.278195488721805</v>
      </c>
      <c r="F20" s="1128"/>
      <c r="G20" s="129" t="e">
        <f>'Irrigation (IX)'!E36</f>
        <v>#DIV/0!</v>
      </c>
      <c r="H20" s="115"/>
      <c r="I20" s="1603"/>
      <c r="J20" s="1603"/>
      <c r="K20" s="1603"/>
      <c r="L20" s="1603"/>
      <c r="M20" s="1"/>
    </row>
    <row r="21" spans="2:13" ht="12.75" customHeight="1" x14ac:dyDescent="0.2">
      <c r="B21" s="1122" t="s">
        <v>327</v>
      </c>
      <c r="C21" s="1123"/>
      <c r="D21" s="1123"/>
      <c r="E21" s="1129">
        <f>'Irrigation (IX)'!$C$29+(C19/12*3.5)</f>
        <v>26.410833333333333</v>
      </c>
      <c r="F21" s="966"/>
      <c r="G21" s="130">
        <f>'Irrigation (IX)'!$E$29+(F19/12*3.5)</f>
        <v>0</v>
      </c>
      <c r="H21" s="114"/>
      <c r="I21" s="1603"/>
      <c r="J21" s="1603"/>
      <c r="K21" s="1603"/>
      <c r="L21" s="1603"/>
      <c r="M21" s="1"/>
    </row>
    <row r="22" spans="2:13" ht="12.75" customHeight="1" x14ac:dyDescent="0.2">
      <c r="B22" s="1122" t="s">
        <v>168</v>
      </c>
      <c r="C22" s="1123"/>
      <c r="D22" s="1152"/>
      <c r="E22" s="1129">
        <f>'Crop Yields, Prices &amp; Insur (X)'!C46</f>
        <v>0</v>
      </c>
      <c r="F22" s="966"/>
      <c r="G22" s="130">
        <f>'Crop Yields, Prices &amp; Insur (X)'!D46</f>
        <v>0</v>
      </c>
      <c r="H22" s="114"/>
      <c r="I22" s="1603"/>
      <c r="J22" s="1603"/>
      <c r="K22" s="1603"/>
      <c r="L22" s="1603"/>
      <c r="M22" s="1"/>
    </row>
    <row r="23" spans="2:13" ht="12.75" customHeight="1" x14ac:dyDescent="0.2">
      <c r="B23" s="1122" t="s">
        <v>169</v>
      </c>
      <c r="C23" s="1123"/>
      <c r="D23" s="1130"/>
      <c r="E23" s="1129">
        <f>'Crop Yields, Prices &amp; Insur (X)'!H46</f>
        <v>0</v>
      </c>
      <c r="F23" s="966"/>
      <c r="G23" s="130">
        <f>'Crop Yields, Prices &amp; Insur (X)'!I46</f>
        <v>0</v>
      </c>
      <c r="H23" s="114"/>
      <c r="I23" s="1603" t="s">
        <v>400</v>
      </c>
      <c r="J23" s="1603"/>
      <c r="K23" s="1603"/>
      <c r="L23" s="1603"/>
      <c r="M23" s="1"/>
    </row>
    <row r="24" spans="2:13" ht="12.75" customHeight="1" x14ac:dyDescent="0.2">
      <c r="B24" s="1122" t="s">
        <v>293</v>
      </c>
      <c r="C24" s="1123">
        <f>'Overhead &amp; Labour (VIII)'!D42</f>
        <v>0</v>
      </c>
      <c r="D24" s="1123" t="s">
        <v>294</v>
      </c>
      <c r="E24" s="1253">
        <f>'Overhead &amp; Labour (VIII)'!E42</f>
        <v>0</v>
      </c>
      <c r="F24" s="1254">
        <f>'Overhead &amp; Labour (VIII)'!F42</f>
        <v>0</v>
      </c>
      <c r="G24" s="126">
        <f>'Overhead &amp; Labour (VIII)'!G42</f>
        <v>0</v>
      </c>
      <c r="H24" s="114"/>
      <c r="I24" s="1603"/>
      <c r="J24" s="1603"/>
      <c r="K24" s="1603"/>
      <c r="L24" s="1603"/>
      <c r="M24" s="1"/>
    </row>
    <row r="25" spans="2:13" ht="12.75" customHeight="1" x14ac:dyDescent="0.2">
      <c r="B25" s="1122" t="s">
        <v>196</v>
      </c>
      <c r="C25" s="1123"/>
      <c r="D25" s="1123"/>
      <c r="E25" s="103">
        <f>'Other &amp; Custom (XI)'!E17</f>
        <v>0</v>
      </c>
      <c r="F25" s="1255"/>
      <c r="G25" s="126">
        <f>'Other &amp; Custom (XI)'!F17</f>
        <v>0</v>
      </c>
      <c r="H25" s="114"/>
      <c r="I25" s="1603"/>
      <c r="J25" s="1603"/>
      <c r="K25" s="1603"/>
      <c r="L25" s="1603"/>
      <c r="M25" s="1"/>
    </row>
    <row r="26" spans="2:13" ht="12.75" customHeight="1" x14ac:dyDescent="0.2">
      <c r="B26" s="1122" t="s">
        <v>295</v>
      </c>
      <c r="C26" s="1123"/>
      <c r="D26" s="1123"/>
      <c r="E26" s="1129">
        <f>'Overhead &amp; Labour (VIII)'!$F$23</f>
        <v>9.1999999999999993</v>
      </c>
      <c r="F26" s="969"/>
      <c r="G26" s="147" t="e">
        <f>'Overhead &amp; Labour (VIII)'!G23</f>
        <v>#DIV/0!</v>
      </c>
      <c r="H26" s="114"/>
      <c r="I26" s="1003" t="s">
        <v>329</v>
      </c>
      <c r="M26" s="1"/>
    </row>
    <row r="27" spans="2:13" ht="12.75" customHeight="1" thickBot="1" x14ac:dyDescent="0.25">
      <c r="B27" s="1132" t="s">
        <v>14</v>
      </c>
      <c r="C27" s="1133">
        <f>'Equipment, Buildings, Land (V)'!E37</f>
        <v>4.2</v>
      </c>
      <c r="D27" s="1134" t="s">
        <v>200</v>
      </c>
      <c r="E27" s="1135">
        <f>SUM(E6:E26)*(C27/100)*0.5</f>
        <v>6.7482574821350916</v>
      </c>
      <c r="F27" s="1257">
        <f>'Equipment, Buildings, Land (V)'!H37</f>
        <v>0</v>
      </c>
      <c r="G27" s="168" t="e">
        <f>SUM(G6:G26)*(F27/100)*0.5</f>
        <v>#DIV/0!</v>
      </c>
      <c r="H27" s="114"/>
      <c r="I27" s="1598" t="s">
        <v>632</v>
      </c>
      <c r="J27" s="1598"/>
      <c r="K27" s="1598"/>
      <c r="L27" s="1598"/>
      <c r="M27" s="1"/>
    </row>
    <row r="28" spans="2:13" ht="12.75" customHeight="1" thickBot="1" x14ac:dyDescent="0.25">
      <c r="B28" s="1008" t="s">
        <v>43</v>
      </c>
      <c r="C28" s="1009"/>
      <c r="D28" s="1010"/>
      <c r="E28" s="1011">
        <f>SUM(E6:E27)</f>
        <v>328.09385186952039</v>
      </c>
      <c r="F28" s="1012"/>
      <c r="G28" s="123" t="e">
        <f>SUM(G6:G27)</f>
        <v>#DIV/0!</v>
      </c>
      <c r="H28" s="114"/>
      <c r="I28" s="1256" t="s">
        <v>218</v>
      </c>
      <c r="J28" s="1256"/>
      <c r="K28" s="1256"/>
      <c r="L28" s="1258"/>
      <c r="M28" s="1"/>
    </row>
    <row r="29" spans="2:13" ht="14.25" customHeight="1" x14ac:dyDescent="0.2">
      <c r="B29" s="1013" t="s">
        <v>298</v>
      </c>
      <c r="C29" s="1014"/>
      <c r="D29" s="980"/>
      <c r="E29" s="1015">
        <f>'Equipment, Buildings, Land (V)'!$L$33</f>
        <v>65.793115405604922</v>
      </c>
      <c r="F29" s="1016"/>
      <c r="G29" s="108" t="e">
        <f>'Equipment, Buildings, Land (V)'!M33</f>
        <v>#NUM!</v>
      </c>
      <c r="H29" s="114"/>
      <c r="I29" s="1256" t="s">
        <v>219</v>
      </c>
      <c r="M29" s="1"/>
    </row>
    <row r="30" spans="2:13" ht="12.75" customHeight="1" x14ac:dyDescent="0.2">
      <c r="B30" s="1122" t="s">
        <v>299</v>
      </c>
      <c r="C30" s="1136"/>
      <c r="D30" s="1137"/>
      <c r="E30" s="1213">
        <f>'Irrigation (IX)'!$C$42</f>
        <v>28.026072536255075</v>
      </c>
      <c r="F30" s="1020"/>
      <c r="G30" s="129" t="e">
        <f>'Irrigation (IX)'!E42</f>
        <v>#NUM!</v>
      </c>
      <c r="H30" s="114"/>
      <c r="I30" s="1446" t="s">
        <v>220</v>
      </c>
      <c r="M30" s="1"/>
    </row>
    <row r="31" spans="2:13" ht="12.75" customHeight="1" x14ac:dyDescent="0.2">
      <c r="B31" s="1139" t="s">
        <v>300</v>
      </c>
      <c r="C31" s="1123"/>
      <c r="D31" s="1123"/>
      <c r="E31" s="1215">
        <f>D44</f>
        <v>8.3333333333333339</v>
      </c>
      <c r="F31" s="1016"/>
      <c r="G31" s="129">
        <f>G44</f>
        <v>0</v>
      </c>
      <c r="H31" s="114"/>
      <c r="M31" s="1"/>
    </row>
    <row r="32" spans="2:13" ht="12.75" customHeight="1" thickBot="1" x14ac:dyDescent="0.25">
      <c r="B32" s="1132" t="s">
        <v>301</v>
      </c>
      <c r="C32" s="1133"/>
      <c r="D32" s="1134"/>
      <c r="E32" s="1216">
        <f>'Equipment, Buildings, Land (V)'!$E$36</f>
        <v>56.25</v>
      </c>
      <c r="F32" s="1016"/>
      <c r="G32" s="133">
        <f>'Equipment, Buildings, Land (V)'!H36</f>
        <v>0</v>
      </c>
      <c r="H32" s="114"/>
      <c r="I32" s="1604" t="s">
        <v>119</v>
      </c>
      <c r="J32" s="1604"/>
      <c r="K32" s="1604"/>
      <c r="L32" s="1604"/>
      <c r="M32" s="11"/>
    </row>
    <row r="33" spans="2:13" ht="12.75" customHeight="1" thickBot="1" x14ac:dyDescent="0.25">
      <c r="B33" s="1008" t="s">
        <v>44</v>
      </c>
      <c r="C33" s="1009"/>
      <c r="D33" s="1009"/>
      <c r="E33" s="1011">
        <f>SUM(E29:E32)</f>
        <v>158.40252127519332</v>
      </c>
      <c r="F33" s="1012"/>
      <c r="G33" s="123" t="e">
        <f>SUM(G29:G32)</f>
        <v>#NUM!</v>
      </c>
      <c r="H33" s="114"/>
      <c r="I33" s="1604"/>
      <c r="J33" s="1604"/>
      <c r="K33" s="1604"/>
      <c r="L33" s="1604"/>
      <c r="M33" s="11"/>
    </row>
    <row r="34" spans="2:13" ht="12.75" customHeight="1" thickBot="1" x14ac:dyDescent="0.25">
      <c r="B34" s="1008" t="s">
        <v>45</v>
      </c>
      <c r="C34" s="1035"/>
      <c r="D34" s="1035"/>
      <c r="E34" s="1259">
        <f>($E33+$E28)</f>
        <v>486.49637314471374</v>
      </c>
      <c r="F34" s="1260"/>
      <c r="G34" s="123" t="e">
        <f>G28+G33</f>
        <v>#DIV/0!</v>
      </c>
      <c r="H34" s="114"/>
      <c r="I34" s="1604"/>
      <c r="J34" s="1604"/>
      <c r="K34" s="1604"/>
      <c r="L34" s="1604"/>
      <c r="M34" s="11"/>
    </row>
    <row r="35" spans="2:13" ht="12.75" customHeight="1" x14ac:dyDescent="0.2">
      <c r="B35" s="1026" t="s">
        <v>46</v>
      </c>
      <c r="C35" s="1027"/>
      <c r="D35" s="1027" t="s">
        <v>339</v>
      </c>
      <c r="E35" s="1027" t="s">
        <v>125</v>
      </c>
      <c r="F35" s="1028"/>
      <c r="G35" s="134" t="s">
        <v>125</v>
      </c>
      <c r="H35" s="114"/>
      <c r="M35" s="1"/>
    </row>
    <row r="36" spans="2:13" ht="12.75" customHeight="1" x14ac:dyDescent="0.2">
      <c r="B36" s="1122" t="s">
        <v>338</v>
      </c>
      <c r="C36" s="1123"/>
      <c r="D36" s="1123">
        <f>'Crop Yields, Prices &amp; Insur (X)'!E19</f>
        <v>100</v>
      </c>
      <c r="E36" s="1123">
        <f>'Crop Yields, Prices &amp; Insur (X)'!F19</f>
        <v>150</v>
      </c>
      <c r="F36" s="1029"/>
      <c r="G36" s="135">
        <f>'Crop Yields, Prices &amp; Insur (X)'!G19</f>
        <v>0</v>
      </c>
      <c r="H36" s="114"/>
      <c r="I36" s="1024" t="s">
        <v>50</v>
      </c>
      <c r="M36" s="1"/>
    </row>
    <row r="37" spans="2:13" ht="12.75" customHeight="1" thickBot="1" x14ac:dyDescent="0.25">
      <c r="B37" s="1132" t="s">
        <v>49</v>
      </c>
      <c r="C37" s="1142"/>
      <c r="D37" s="456"/>
      <c r="E37" s="1143">
        <f>'Crop Yields, Prices &amp; Insur (X)'!H19</f>
        <v>4</v>
      </c>
      <c r="F37" s="1032"/>
      <c r="G37" s="136">
        <f>'Crop Yields, Prices &amp; Insur (X)'!I19</f>
        <v>0</v>
      </c>
      <c r="H37" s="114"/>
      <c r="I37" s="1600" t="s">
        <v>190</v>
      </c>
      <c r="J37" s="1600"/>
      <c r="K37" s="1600"/>
      <c r="L37" s="1600"/>
      <c r="M37" s="28"/>
    </row>
    <row r="38" spans="2:13" ht="12.75" customHeight="1" thickBot="1" x14ac:dyDescent="0.25">
      <c r="B38" s="1008" t="s">
        <v>42</v>
      </c>
      <c r="C38" s="1035"/>
      <c r="D38" s="1035">
        <f>D36*E37</f>
        <v>400</v>
      </c>
      <c r="E38" s="1035">
        <f>(E36*E$37)</f>
        <v>600</v>
      </c>
      <c r="F38" s="1037"/>
      <c r="G38" s="1561">
        <f>(G36*G$37)</f>
        <v>0</v>
      </c>
      <c r="H38" s="114"/>
      <c r="I38" s="1600"/>
      <c r="J38" s="1600"/>
      <c r="K38" s="1600"/>
      <c r="L38" s="1600"/>
      <c r="M38" s="28"/>
    </row>
    <row r="39" spans="2:13" ht="12" customHeight="1" thickBot="1" x14ac:dyDescent="0.25">
      <c r="B39" s="1008" t="s">
        <v>48</v>
      </c>
      <c r="C39" s="1035"/>
      <c r="D39" s="1035">
        <f>D38-E34</f>
        <v>-86.496373144713743</v>
      </c>
      <c r="E39" s="1035">
        <f>(E38-E34)</f>
        <v>113.50362685528626</v>
      </c>
      <c r="F39" s="1037"/>
      <c r="G39" s="120" t="e">
        <f>G38-G34</f>
        <v>#DIV/0!</v>
      </c>
      <c r="H39" s="114"/>
      <c r="M39" s="1"/>
    </row>
    <row r="40" spans="2:13" ht="12" customHeight="1" x14ac:dyDescent="0.2">
      <c r="B40" s="1040" t="s">
        <v>300</v>
      </c>
      <c r="C40" s="1123"/>
      <c r="D40" s="1218" t="s">
        <v>192</v>
      </c>
      <c r="E40" s="1219"/>
      <c r="F40" s="1177"/>
      <c r="G40" s="138" t="s">
        <v>192</v>
      </c>
      <c r="H40" s="114"/>
      <c r="I40" s="1024" t="s">
        <v>56</v>
      </c>
      <c r="M40" s="1"/>
    </row>
    <row r="41" spans="2:13" ht="12" customHeight="1" x14ac:dyDescent="0.2">
      <c r="B41" s="1074" t="str">
        <f>'Specialized Equipment (VII)'!B40</f>
        <v>Planter</v>
      </c>
      <c r="C41" s="1178"/>
      <c r="D41" s="1220">
        <f>'Specialized Equipment (VII)'!J40</f>
        <v>5</v>
      </c>
      <c r="E41" s="1262">
        <f>'Specialized Equipment (VII)'!C40</f>
        <v>0</v>
      </c>
      <c r="F41" s="1263"/>
      <c r="G41" s="138">
        <f>'Specialized Equipment (VII)'!K40</f>
        <v>0</v>
      </c>
      <c r="H41" s="115"/>
      <c r="I41" s="1603" t="s">
        <v>27</v>
      </c>
      <c r="J41" s="1603"/>
      <c r="K41" s="1603"/>
      <c r="L41" s="1603"/>
      <c r="M41" s="1"/>
    </row>
    <row r="42" spans="2:13" ht="12.75" customHeight="1" x14ac:dyDescent="0.2">
      <c r="B42" s="1074" t="str">
        <f>'Specialized Equipment (VII)'!B41</f>
        <v>Corn Header</v>
      </c>
      <c r="C42" s="1123"/>
      <c r="D42" s="1220">
        <f>'Specialized Equipment (VII)'!J41</f>
        <v>3.3333333333333335</v>
      </c>
      <c r="E42" s="1262">
        <f>'Specialized Equipment (VII)'!C41</f>
        <v>0</v>
      </c>
      <c r="F42" s="1263"/>
      <c r="G42" s="138">
        <f>'Specialized Equipment (VII)'!K41</f>
        <v>0</v>
      </c>
      <c r="H42" s="115"/>
      <c r="I42" s="1603"/>
      <c r="J42" s="1603"/>
      <c r="K42" s="1603"/>
      <c r="L42" s="1603"/>
      <c r="M42" s="1"/>
    </row>
    <row r="43" spans="2:13" ht="12.75" customHeight="1" x14ac:dyDescent="0.2">
      <c r="B43" s="1074"/>
      <c r="C43" s="1137"/>
      <c r="D43" s="1220">
        <f>'Specialized Equipment (VII)'!J42</f>
        <v>0</v>
      </c>
      <c r="E43" s="1264">
        <f>'Specialized Equipment (VII)'!C42</f>
        <v>0</v>
      </c>
      <c r="F43" s="1265"/>
      <c r="G43" s="111">
        <f>'Specialized Equipment (VII)'!K42</f>
        <v>0</v>
      </c>
      <c r="H43" s="115"/>
      <c r="I43" s="1603"/>
      <c r="J43" s="1603"/>
      <c r="K43" s="1603"/>
      <c r="L43" s="1603"/>
      <c r="M43" s="1"/>
    </row>
    <row r="44" spans="2:13" ht="12.75" customHeight="1" thickBot="1" x14ac:dyDescent="0.25">
      <c r="B44" s="1145" t="s">
        <v>198</v>
      </c>
      <c r="C44" s="1146"/>
      <c r="D44" s="1221">
        <f>SUM(D41:D43)</f>
        <v>8.3333333333333339</v>
      </c>
      <c r="E44" s="1266" t="s">
        <v>198</v>
      </c>
      <c r="F44" s="1267"/>
      <c r="G44" s="121">
        <f>SUM(G41:G43)</f>
        <v>0</v>
      </c>
      <c r="H44" s="115"/>
      <c r="I44" s="1024" t="s">
        <v>57</v>
      </c>
      <c r="M44" s="1"/>
    </row>
    <row r="45" spans="2:13" ht="12.75" customHeight="1" thickTop="1" x14ac:dyDescent="0.2">
      <c r="B45" s="1169" t="s">
        <v>449</v>
      </c>
      <c r="C45" s="979"/>
      <c r="D45" s="979"/>
      <c r="E45" s="1170"/>
      <c r="F45" s="1055"/>
      <c r="G45" s="149"/>
      <c r="H45" s="114"/>
      <c r="I45" s="1600" t="s">
        <v>346</v>
      </c>
      <c r="J45" s="1600"/>
      <c r="K45" s="1600"/>
      <c r="L45" s="1600"/>
      <c r="M45" s="1"/>
    </row>
    <row r="46" spans="2:13" ht="12.75" customHeight="1" x14ac:dyDescent="0.2">
      <c r="B46" s="1147" t="s">
        <v>420</v>
      </c>
      <c r="C46" s="1053"/>
      <c r="D46" s="1053" t="s">
        <v>422</v>
      </c>
      <c r="E46" s="1054">
        <f>E34/E36</f>
        <v>3.2433091542980916</v>
      </c>
      <c r="F46" s="1055"/>
      <c r="G46" s="134" t="e">
        <f>G34/G36</f>
        <v>#DIV/0!</v>
      </c>
      <c r="H46" s="114"/>
      <c r="I46" s="1600"/>
      <c r="J46" s="1600"/>
      <c r="K46" s="1600"/>
      <c r="L46" s="1600"/>
      <c r="M46" s="1"/>
    </row>
    <row r="47" spans="2:13" ht="12.75" customHeight="1" thickBot="1" x14ac:dyDescent="0.25">
      <c r="B47" s="1056" t="s">
        <v>421</v>
      </c>
      <c r="C47" s="1057"/>
      <c r="D47" s="1058" t="s">
        <v>292</v>
      </c>
      <c r="E47" s="1059">
        <f>E34/E37</f>
        <v>121.62409328617844</v>
      </c>
      <c r="F47" s="1060"/>
      <c r="G47" s="140" t="e">
        <f>G34/G37</f>
        <v>#DIV/0!</v>
      </c>
      <c r="H47" s="114"/>
      <c r="I47" s="1600"/>
      <c r="J47" s="1600"/>
      <c r="K47" s="1600"/>
      <c r="L47" s="1600"/>
      <c r="M47" s="1"/>
    </row>
    <row r="48" spans="2:13" ht="12.75" customHeight="1" thickTop="1" x14ac:dyDescent="0.2">
      <c r="B48" s="395"/>
      <c r="C48" s="395"/>
      <c r="D48" s="395"/>
      <c r="E48" s="395"/>
      <c r="F48" s="395"/>
      <c r="G48" s="395"/>
      <c r="H48" s="114"/>
      <c r="I48" s="1600"/>
      <c r="J48" s="1600"/>
      <c r="K48" s="1600"/>
      <c r="L48" s="1600"/>
      <c r="M48" s="1"/>
    </row>
    <row r="49" spans="2:13" ht="14.25" customHeight="1" x14ac:dyDescent="0.2">
      <c r="B49" s="395"/>
      <c r="C49" s="395"/>
      <c r="D49" s="395"/>
      <c r="E49" s="395"/>
      <c r="F49" s="395"/>
      <c r="G49" s="395"/>
      <c r="H49" s="114"/>
      <c r="I49" s="1600"/>
      <c r="J49" s="1600"/>
      <c r="K49" s="1600"/>
      <c r="L49" s="1600"/>
      <c r="M49" s="1"/>
    </row>
    <row r="50" spans="2:13" ht="12.6" customHeight="1" x14ac:dyDescent="0.2">
      <c r="B50" s="579" t="s">
        <v>273</v>
      </c>
      <c r="C50" s="1119"/>
      <c r="D50" s="1119"/>
      <c r="E50" s="1120"/>
      <c r="F50" s="1120"/>
      <c r="G50" s="114"/>
      <c r="H50" s="114"/>
      <c r="I50" s="1600"/>
      <c r="J50" s="1600"/>
      <c r="K50" s="1600"/>
      <c r="L50" s="1600"/>
      <c r="M50" s="1"/>
    </row>
    <row r="51" spans="2:13" ht="12.6" customHeight="1" x14ac:dyDescent="0.2">
      <c r="B51" s="1024" t="s">
        <v>58</v>
      </c>
      <c r="C51" s="1061"/>
      <c r="D51" s="395"/>
      <c r="E51" s="395"/>
      <c r="F51" s="395"/>
      <c r="G51" s="395"/>
      <c r="H51" s="114"/>
      <c r="I51" s="1268"/>
      <c r="J51" s="1268"/>
      <c r="K51" s="1268"/>
      <c r="L51" s="1268"/>
      <c r="M51" s="1"/>
    </row>
    <row r="52" spans="2:13" ht="12.6" customHeight="1" x14ac:dyDescent="0.2">
      <c r="B52" s="1622" t="s">
        <v>19</v>
      </c>
      <c r="C52" s="1622"/>
      <c r="D52" s="1622"/>
      <c r="E52" s="1622"/>
      <c r="F52" s="1622"/>
      <c r="G52" s="1619"/>
      <c r="H52" s="114"/>
      <c r="I52" s="1605" t="s">
        <v>122</v>
      </c>
      <c r="J52" s="1605"/>
      <c r="K52" s="1605"/>
      <c r="L52" s="1605"/>
      <c r="M52" s="1"/>
    </row>
    <row r="53" spans="2:13" ht="12" customHeight="1" x14ac:dyDescent="0.2">
      <c r="B53" s="1622"/>
      <c r="C53" s="1622"/>
      <c r="D53" s="1622"/>
      <c r="E53" s="1622"/>
      <c r="F53" s="1622"/>
      <c r="G53" s="1619"/>
      <c r="H53" s="114"/>
      <c r="I53" s="1605"/>
      <c r="J53" s="1605"/>
      <c r="K53" s="1605"/>
      <c r="L53" s="1605"/>
      <c r="M53" s="1"/>
    </row>
    <row r="54" spans="2:13" ht="12" customHeight="1" x14ac:dyDescent="0.2">
      <c r="B54" s="1622"/>
      <c r="C54" s="1622"/>
      <c r="D54" s="1622"/>
      <c r="E54" s="1622"/>
      <c r="F54" s="1622"/>
      <c r="G54" s="1619"/>
      <c r="H54" s="114"/>
      <c r="I54" s="1613" t="s">
        <v>595</v>
      </c>
      <c r="J54" s="1613"/>
      <c r="K54" s="1613"/>
      <c r="L54" s="1613"/>
      <c r="M54" s="1"/>
    </row>
    <row r="55" spans="2:13" ht="12" customHeight="1" x14ac:dyDescent="0.2">
      <c r="B55" s="1622"/>
      <c r="C55" s="1622"/>
      <c r="D55" s="1622"/>
      <c r="E55" s="1622"/>
      <c r="F55" s="1622"/>
      <c r="G55" s="1619"/>
      <c r="H55" s="114"/>
      <c r="I55" s="1613"/>
      <c r="J55" s="1613"/>
      <c r="K55" s="1613"/>
      <c r="L55" s="1613"/>
      <c r="M55" s="1"/>
    </row>
    <row r="56" spans="2:13" ht="12" customHeight="1" x14ac:dyDescent="0.2">
      <c r="B56" s="1623"/>
      <c r="C56" s="1624"/>
      <c r="D56" s="1624"/>
      <c r="E56" s="1624"/>
      <c r="F56" s="310"/>
      <c r="G56" s="395"/>
      <c r="H56" s="1084"/>
      <c r="I56" s="395"/>
      <c r="J56" s="576"/>
      <c r="K56" s="576"/>
      <c r="L56" s="576"/>
      <c r="M56" s="1"/>
    </row>
    <row r="57" spans="2:13" ht="12" customHeight="1" x14ac:dyDescent="0.2">
      <c r="G57" s="1614"/>
      <c r="H57" s="1614"/>
      <c r="I57" s="1614"/>
      <c r="J57" s="1"/>
      <c r="K57" s="1"/>
      <c r="L57" s="1"/>
      <c r="M57" s="1"/>
    </row>
  </sheetData>
  <sheetProtection password="EE8D" sheet="1" objects="1" scenarios="1"/>
  <mergeCells count="13">
    <mergeCell ref="G57:I57"/>
    <mergeCell ref="I45:L50"/>
    <mergeCell ref="I41:L43"/>
    <mergeCell ref="B56:E56"/>
    <mergeCell ref="B52:G55"/>
    <mergeCell ref="I52:L53"/>
    <mergeCell ref="I54:L55"/>
    <mergeCell ref="I37:L38"/>
    <mergeCell ref="I32:L34"/>
    <mergeCell ref="I7:L12"/>
    <mergeCell ref="I27:L27"/>
    <mergeCell ref="I23:L25"/>
    <mergeCell ref="I18:L22"/>
  </mergeCells>
  <phoneticPr fontId="10" type="noConversion"/>
  <pageMargins left="0.55208333333333337" right="0.25" top="0.5" bottom="0.5" header="0.5" footer="0.5"/>
  <pageSetup orientation="portrait" r:id="rId1"/>
  <headerFooter alignWithMargins="0">
    <oddFooter>&amp;CPage 15</oddFooter>
  </headerFooter>
  <ignoredErrors>
    <ignoredError sqref="G20:G30 G47 G46:H46 G32:G42 G44:G45" evalError="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showRowColHeaders="0" showRuler="0" view="pageLayout" zoomScale="160" zoomScaleNormal="100" zoomScalePageLayoutView="160" workbookViewId="0">
      <selection activeCell="G36" sqref="G36"/>
    </sheetView>
  </sheetViews>
  <sheetFormatPr defaultRowHeight="12.75" x14ac:dyDescent="0.2"/>
  <cols>
    <col min="1" max="1" width="0.42578125" style="94" customWidth="1"/>
    <col min="2" max="2" width="14.28515625" customWidth="1"/>
    <col min="3" max="4" width="6.5703125" customWidth="1"/>
    <col min="5" max="5" width="7.85546875" customWidth="1"/>
    <col min="6" max="6" width="4" style="76" customWidth="1"/>
    <col min="7" max="7" width="8.42578125" customWidth="1"/>
    <col min="8" max="8" width="2.5703125" customWidth="1"/>
    <col min="9" max="10" width="11.7109375" customWidth="1"/>
    <col min="11" max="11" width="10.42578125" customWidth="1"/>
    <col min="12" max="12" width="11.140625" customWidth="1"/>
    <col min="13" max="13" width="0.5703125" customWidth="1"/>
  </cols>
  <sheetData>
    <row r="1" spans="1:13" ht="15.75" x14ac:dyDescent="0.25">
      <c r="B1" s="944" t="s">
        <v>303</v>
      </c>
      <c r="C1" s="1182" t="s">
        <v>336</v>
      </c>
      <c r="D1" s="945"/>
      <c r="E1" s="576"/>
      <c r="F1" s="576"/>
      <c r="G1" s="114"/>
      <c r="H1" s="114"/>
      <c r="I1" s="576"/>
      <c r="K1" s="395"/>
      <c r="L1" s="576"/>
      <c r="M1" s="1"/>
    </row>
    <row r="2" spans="1:13" x14ac:dyDescent="0.2">
      <c r="B2" s="576"/>
      <c r="C2" s="943"/>
      <c r="D2" s="943"/>
      <c r="E2" s="576"/>
      <c r="F2" s="576"/>
      <c r="G2" s="114"/>
      <c r="H2" s="114"/>
      <c r="I2" s="576"/>
      <c r="J2" s="576"/>
      <c r="K2" s="576"/>
      <c r="L2" s="576"/>
      <c r="M2" s="1"/>
    </row>
    <row r="3" spans="1:13" ht="18" x14ac:dyDescent="0.25">
      <c r="D3" s="941" t="s">
        <v>274</v>
      </c>
      <c r="E3" s="946"/>
      <c r="F3" s="946"/>
      <c r="G3" s="947"/>
      <c r="H3" s="1085"/>
      <c r="J3" s="942" t="s">
        <v>275</v>
      </c>
      <c r="K3" s="576"/>
      <c r="L3" s="576"/>
      <c r="M3" s="1"/>
    </row>
    <row r="4" spans="1:13" ht="14.1" customHeight="1" x14ac:dyDescent="0.2">
      <c r="B4" s="576"/>
      <c r="C4" s="943"/>
      <c r="D4" s="943"/>
      <c r="E4" s="576"/>
      <c r="F4" s="576"/>
      <c r="G4" s="1085" t="s">
        <v>277</v>
      </c>
      <c r="H4" s="172"/>
      <c r="M4" s="1"/>
    </row>
    <row r="5" spans="1:13" ht="14.1" customHeight="1" thickBot="1" x14ac:dyDescent="0.25">
      <c r="B5" s="1269" t="s">
        <v>143</v>
      </c>
      <c r="C5" s="1270" t="s">
        <v>278</v>
      </c>
      <c r="D5" s="1271" t="s">
        <v>279</v>
      </c>
      <c r="E5" s="1270" t="s">
        <v>223</v>
      </c>
      <c r="F5" s="1272" t="s">
        <v>87</v>
      </c>
      <c r="G5" s="1270" t="s">
        <v>223</v>
      </c>
      <c r="H5" s="172"/>
      <c r="M5" s="1"/>
    </row>
    <row r="6" spans="1:13" ht="12.75" customHeight="1" thickTop="1" x14ac:dyDescent="0.2">
      <c r="B6" s="957" t="s">
        <v>129</v>
      </c>
      <c r="C6" s="958"/>
      <c r="D6" s="959"/>
      <c r="E6" s="960">
        <f>'Seed Rates &amp; Cost (I)'!H21</f>
        <v>78</v>
      </c>
      <c r="F6" s="1222"/>
      <c r="G6" s="1200">
        <f>'Seed Rates &amp; Cost (I)'!I21</f>
        <v>0</v>
      </c>
      <c r="H6" s="172"/>
      <c r="I6" s="948" t="s">
        <v>53</v>
      </c>
      <c r="M6" s="1"/>
    </row>
    <row r="7" spans="1:13" ht="12.75" customHeight="1" x14ac:dyDescent="0.2">
      <c r="B7" s="1122" t="s">
        <v>170</v>
      </c>
      <c r="C7" s="1123"/>
      <c r="D7" s="1123"/>
      <c r="E7" s="1129">
        <f>'Seed Treat &amp; Herbicide (III)'!D19</f>
        <v>0</v>
      </c>
      <c r="F7" s="1223"/>
      <c r="G7" s="128">
        <f>'Seed Treat &amp; Herbicide (III)'!F19</f>
        <v>0</v>
      </c>
      <c r="H7" s="172"/>
      <c r="I7" s="1600" t="s">
        <v>644</v>
      </c>
      <c r="J7" s="1618"/>
      <c r="K7" s="1618"/>
      <c r="L7" s="1618"/>
      <c r="M7" s="1"/>
    </row>
    <row r="8" spans="1:13" ht="12.75" customHeight="1" x14ac:dyDescent="0.2">
      <c r="B8" s="1122" t="s">
        <v>120</v>
      </c>
      <c r="C8" s="1123"/>
      <c r="D8" s="1123"/>
      <c r="E8" s="1129">
        <f>'Fertilizer (II)'!C35</f>
        <v>1</v>
      </c>
      <c r="F8" s="1224"/>
      <c r="G8" s="152">
        <f>'Fertilizer (II)'!H35</f>
        <v>0</v>
      </c>
      <c r="H8" s="172"/>
      <c r="I8" s="1618"/>
      <c r="J8" s="1618"/>
      <c r="K8" s="1618"/>
      <c r="L8" s="1618"/>
      <c r="M8" s="1"/>
    </row>
    <row r="9" spans="1:13" ht="12.75" customHeight="1" x14ac:dyDescent="0.2">
      <c r="B9" s="1122" t="s">
        <v>578</v>
      </c>
      <c r="C9" s="1123">
        <f>'Fertilizer (II)'!C20</f>
        <v>165</v>
      </c>
      <c r="D9" s="1123" t="s">
        <v>92</v>
      </c>
      <c r="E9" s="1124">
        <f>C9*'Fertilizer (II)'!D29</f>
        <v>89.511165469896625</v>
      </c>
      <c r="F9" s="982">
        <f>'Fertilizer (II)'!H20</f>
        <v>0</v>
      </c>
      <c r="G9" s="164">
        <f>F9*'Fertilizer (II)'!I29</f>
        <v>0</v>
      </c>
      <c r="H9" s="172"/>
      <c r="I9" s="1618"/>
      <c r="J9" s="1618"/>
      <c r="K9" s="1618"/>
      <c r="L9" s="1618"/>
      <c r="M9" s="1"/>
    </row>
    <row r="10" spans="1:13" s="76" customFormat="1" ht="12.75" customHeight="1" x14ac:dyDescent="0.2">
      <c r="A10" s="94"/>
      <c r="B10" s="1125" t="s">
        <v>499</v>
      </c>
      <c r="C10" s="1123">
        <f>'Fertilizer (II)'!D20</f>
        <v>0</v>
      </c>
      <c r="D10" s="1123" t="s">
        <v>92</v>
      </c>
      <c r="E10" s="1124">
        <f>C10*'Fertilizer (II)'!D32</f>
        <v>0</v>
      </c>
      <c r="F10" s="982">
        <f>'Fertilizer (II)'!I20</f>
        <v>0</v>
      </c>
      <c r="G10" s="164">
        <f>F10*'Fertilizer (II)'!I32</f>
        <v>0</v>
      </c>
      <c r="H10" s="172"/>
      <c r="I10" s="1618"/>
      <c r="J10" s="1618"/>
      <c r="K10" s="1618"/>
      <c r="L10" s="1618"/>
      <c r="M10" s="1"/>
    </row>
    <row r="11" spans="1:13" ht="12.75" customHeight="1" x14ac:dyDescent="0.2">
      <c r="B11" s="1125" t="s">
        <v>312</v>
      </c>
      <c r="C11" s="1123">
        <f>'Fertilizer (II)'!E20</f>
        <v>35</v>
      </c>
      <c r="D11" s="1123" t="s">
        <v>92</v>
      </c>
      <c r="E11" s="1124">
        <f>C11*'Fertilizer (II)'!D30</f>
        <v>23.258676835671235</v>
      </c>
      <c r="F11" s="982">
        <f>'Fertilizer (II)'!J20</f>
        <v>0</v>
      </c>
      <c r="G11" s="164">
        <f>F11*'Fertilizer (II)'!I30</f>
        <v>0</v>
      </c>
      <c r="H11" s="172"/>
      <c r="I11" s="1618"/>
      <c r="J11" s="1618"/>
      <c r="K11" s="1618"/>
      <c r="L11" s="1618"/>
      <c r="M11" s="12"/>
    </row>
    <row r="12" spans="1:13" ht="12.75" customHeight="1" x14ac:dyDescent="0.2">
      <c r="B12" s="1125" t="s">
        <v>313</v>
      </c>
      <c r="C12" s="1123">
        <f>'Fertilizer (II)'!F20</f>
        <v>0</v>
      </c>
      <c r="D12" s="1123" t="s">
        <v>92</v>
      </c>
      <c r="E12" s="1124">
        <f>C12*'Fertilizer (II)'!D31</f>
        <v>0</v>
      </c>
      <c r="F12" s="1204">
        <f>'Fertilizer (II)'!K20</f>
        <v>0</v>
      </c>
      <c r="G12" s="164">
        <f>F12*'Fertilizer (II)'!I31</f>
        <v>0</v>
      </c>
      <c r="H12" s="172"/>
      <c r="I12" s="1618"/>
      <c r="J12" s="1618"/>
      <c r="K12" s="1618"/>
      <c r="L12" s="1618"/>
      <c r="M12" s="13"/>
    </row>
    <row r="13" spans="1:13" ht="12.75" customHeight="1" x14ac:dyDescent="0.2">
      <c r="B13" s="1122" t="s">
        <v>131</v>
      </c>
      <c r="C13" s="1123"/>
      <c r="D13" s="1123"/>
      <c r="E13" s="1129">
        <f>'Seed Treat &amp; Herbicide (III)'!D47+'Seed Treat &amp; Herbicide (III)'!D29</f>
        <v>18.07</v>
      </c>
      <c r="F13" s="1226"/>
      <c r="G13" s="128">
        <f>'Seed Treat &amp; Herbicide (III)'!F47+'Seed Treat &amp; Herbicide (III)'!F29</f>
        <v>0</v>
      </c>
      <c r="H13" s="172"/>
      <c r="I13" s="1618"/>
      <c r="J13" s="1618"/>
      <c r="K13" s="1618"/>
      <c r="L13" s="1618"/>
      <c r="M13" s="1"/>
    </row>
    <row r="14" spans="1:13" ht="12.75" customHeight="1" x14ac:dyDescent="0.2">
      <c r="B14" s="1122" t="s">
        <v>136</v>
      </c>
      <c r="C14" s="1123"/>
      <c r="D14" s="1123"/>
      <c r="E14" s="1129">
        <f>'Insecticide &amp; Fungicide (IV)'!D20</f>
        <v>0</v>
      </c>
      <c r="F14" s="1223"/>
      <c r="G14" s="128">
        <f>'Insecticide &amp; Fungicide (IV)'!F20</f>
        <v>0</v>
      </c>
      <c r="H14" s="172"/>
      <c r="I14" s="948" t="s">
        <v>54</v>
      </c>
      <c r="M14" s="12"/>
    </row>
    <row r="15" spans="1:13" ht="12.75" customHeight="1" x14ac:dyDescent="0.2">
      <c r="B15" s="1122" t="s">
        <v>137</v>
      </c>
      <c r="C15" s="1123"/>
      <c r="D15" s="1123"/>
      <c r="E15" s="1129">
        <f>'Insecticide &amp; Fungicide (IV)'!D44</f>
        <v>0</v>
      </c>
      <c r="F15" s="1223"/>
      <c r="G15" s="128">
        <f>'Insecticide &amp; Fungicide (IV)'!F44</f>
        <v>0</v>
      </c>
      <c r="H15" s="172"/>
      <c r="I15" s="1187" t="s">
        <v>285</v>
      </c>
      <c r="J15" s="991"/>
      <c r="K15" s="35">
        <f>'Seed Rates &amp; Cost (I)'!D21</f>
        <v>380</v>
      </c>
      <c r="L15" s="992" t="s">
        <v>86</v>
      </c>
      <c r="M15" s="13"/>
    </row>
    <row r="16" spans="1:13" ht="12.75" customHeight="1" thickBot="1" x14ac:dyDescent="0.25">
      <c r="B16" s="1122" t="s">
        <v>287</v>
      </c>
      <c r="C16" s="1123"/>
      <c r="D16" s="1123"/>
      <c r="E16" s="1129">
        <f>'Fuel and Repair(VI)'!C19</f>
        <v>6.44</v>
      </c>
      <c r="F16" s="1223"/>
      <c r="G16" s="128">
        <f>'Fuel and Repair(VI)'!D19</f>
        <v>0</v>
      </c>
      <c r="H16" s="172"/>
      <c r="I16" s="1188" t="s">
        <v>83</v>
      </c>
      <c r="J16" s="994"/>
      <c r="K16" s="26">
        <v>32000</v>
      </c>
      <c r="L16" s="1273" t="s">
        <v>345</v>
      </c>
      <c r="M16" s="12"/>
    </row>
    <row r="17" spans="2:13" ht="12.75" customHeight="1" thickTop="1" x14ac:dyDescent="0.2">
      <c r="B17" s="1122" t="s">
        <v>288</v>
      </c>
      <c r="C17" s="1123"/>
      <c r="D17" s="1123"/>
      <c r="E17" s="1129">
        <f>'Fuel and Repair(VI)'!F19</f>
        <v>5.5</v>
      </c>
      <c r="F17" s="1223"/>
      <c r="G17" s="152">
        <f>'Fuel and Repair(VI)'!G19</f>
        <v>0</v>
      </c>
      <c r="H17" s="172"/>
      <c r="I17" s="948" t="s">
        <v>55</v>
      </c>
      <c r="M17" s="1"/>
    </row>
    <row r="18" spans="2:13" ht="12.75" customHeight="1" x14ac:dyDescent="0.2">
      <c r="B18" s="1122" t="s">
        <v>289</v>
      </c>
      <c r="C18" s="1123"/>
      <c r="D18" s="1123"/>
      <c r="E18" s="1129">
        <f>('Other &amp; Custom (XI)'!E46)</f>
        <v>0</v>
      </c>
      <c r="F18" s="1224"/>
      <c r="G18" s="152">
        <f>'Other &amp; Custom (XI)'!F46</f>
        <v>0</v>
      </c>
      <c r="H18" s="172"/>
      <c r="I18" s="1603" t="s">
        <v>678</v>
      </c>
      <c r="J18" s="1603"/>
      <c r="K18" s="1603"/>
      <c r="L18" s="1603"/>
      <c r="M18" s="1"/>
    </row>
    <row r="19" spans="2:13" ht="12.75" customHeight="1" x14ac:dyDescent="0.2">
      <c r="B19" s="1122" t="s">
        <v>167</v>
      </c>
      <c r="C19" s="1334">
        <f>'Irrigation (IX)'!C20</f>
        <v>3.5</v>
      </c>
      <c r="D19" s="1123" t="s">
        <v>290</v>
      </c>
      <c r="E19" s="1124">
        <f>'Irrigation (IX)'!C31*(C19/10)</f>
        <v>7</v>
      </c>
      <c r="F19" s="1227">
        <f>'Irrigation (IX)'!E20</f>
        <v>0</v>
      </c>
      <c r="G19" s="152">
        <f>'Irrigation (IX)'!E31*(F19/10)</f>
        <v>0</v>
      </c>
      <c r="H19" s="172"/>
      <c r="I19" s="1603"/>
      <c r="J19" s="1603"/>
      <c r="K19" s="1603"/>
      <c r="L19" s="1603"/>
      <c r="M19" s="1"/>
    </row>
    <row r="20" spans="2:13" ht="12.75" customHeight="1" x14ac:dyDescent="0.2">
      <c r="B20" s="1122" t="s">
        <v>291</v>
      </c>
      <c r="C20" s="1123"/>
      <c r="D20" s="1123"/>
      <c r="E20" s="1129">
        <f>'Irrigation (IX)'!$C$36</f>
        <v>11.278195488721805</v>
      </c>
      <c r="F20" s="1226"/>
      <c r="G20" s="153" t="e">
        <f>'Irrigation (IX)'!E36</f>
        <v>#DIV/0!</v>
      </c>
      <c r="H20" s="1274"/>
      <c r="I20" s="1603"/>
      <c r="J20" s="1603"/>
      <c r="K20" s="1603"/>
      <c r="L20" s="1603"/>
      <c r="M20" s="1"/>
    </row>
    <row r="21" spans="2:13" ht="12.75" customHeight="1" x14ac:dyDescent="0.2">
      <c r="B21" s="1122" t="s">
        <v>327</v>
      </c>
      <c r="C21" s="1123"/>
      <c r="D21" s="1123"/>
      <c r="E21" s="1129">
        <f>'Irrigation (IX)'!$C$29+(C19/12*3.5)</f>
        <v>26.410833333333333</v>
      </c>
      <c r="F21" s="1223"/>
      <c r="G21" s="128">
        <f>'Irrigation (IX)'!$E$29+(F19/12*3.5)</f>
        <v>0</v>
      </c>
      <c r="H21" s="172"/>
      <c r="I21" s="1603"/>
      <c r="J21" s="1603"/>
      <c r="K21" s="1603"/>
      <c r="L21" s="1603"/>
      <c r="M21" s="1"/>
    </row>
    <row r="22" spans="2:13" ht="12.75" customHeight="1" x14ac:dyDescent="0.2">
      <c r="B22" s="1122" t="s">
        <v>168</v>
      </c>
      <c r="C22" s="1123"/>
      <c r="D22" s="1152"/>
      <c r="E22" s="1129">
        <f>'Crop Yields, Prices &amp; Insur (X)'!C47</f>
        <v>0</v>
      </c>
      <c r="F22" s="1223"/>
      <c r="G22" s="152">
        <f>'Crop Yields, Prices &amp; Insur (X)'!D47</f>
        <v>0</v>
      </c>
      <c r="H22" s="172"/>
      <c r="I22" s="1603"/>
      <c r="J22" s="1603"/>
      <c r="K22" s="1603"/>
      <c r="L22" s="1603"/>
      <c r="M22" s="1"/>
    </row>
    <row r="23" spans="2:13" ht="12.75" customHeight="1" x14ac:dyDescent="0.2">
      <c r="B23" s="1122" t="s">
        <v>169</v>
      </c>
      <c r="C23" s="1123"/>
      <c r="D23" s="1130"/>
      <c r="E23" s="1129">
        <f>'Crop Yields, Prices &amp; Insur (X)'!H47</f>
        <v>0</v>
      </c>
      <c r="F23" s="1224"/>
      <c r="G23" s="152">
        <f>'Crop Yields, Prices &amp; Insur (X)'!I47</f>
        <v>0</v>
      </c>
      <c r="H23" s="172"/>
      <c r="I23" s="1603"/>
      <c r="J23" s="1603"/>
      <c r="K23" s="1603"/>
      <c r="L23" s="1603"/>
      <c r="M23" s="1"/>
    </row>
    <row r="24" spans="2:13" ht="12.75" customHeight="1" x14ac:dyDescent="0.2">
      <c r="B24" s="1122" t="s">
        <v>293</v>
      </c>
      <c r="C24" s="1123">
        <f>'Overhead &amp; Labour (VIII)'!E43</f>
        <v>0</v>
      </c>
      <c r="D24" s="1123" t="s">
        <v>294</v>
      </c>
      <c r="E24" s="1253">
        <f>'Overhead &amp; Labour (VIII)'!E43</f>
        <v>0</v>
      </c>
      <c r="F24" s="1275">
        <f>'Overhead &amp; Labour (VIII)'!F43</f>
        <v>0</v>
      </c>
      <c r="G24" s="152">
        <f>'Overhead &amp; Labour (VIII)'!G43</f>
        <v>0</v>
      </c>
      <c r="H24" s="172"/>
      <c r="I24" s="1603"/>
      <c r="J24" s="1603"/>
      <c r="K24" s="1603"/>
      <c r="L24" s="1603"/>
      <c r="M24" s="1"/>
    </row>
    <row r="25" spans="2:13" ht="12.75" customHeight="1" x14ac:dyDescent="0.2">
      <c r="B25" s="1122" t="s">
        <v>196</v>
      </c>
      <c r="C25" s="1123"/>
      <c r="D25" s="1123"/>
      <c r="E25" s="103">
        <f>'Other &amp; Custom (XI)'!E18</f>
        <v>0</v>
      </c>
      <c r="F25" s="172"/>
      <c r="G25" s="152">
        <f>'Other &amp; Custom (XI)'!F18</f>
        <v>0</v>
      </c>
      <c r="H25" s="172"/>
      <c r="I25" s="1603"/>
      <c r="J25" s="1603"/>
      <c r="K25" s="1603"/>
      <c r="L25" s="1603"/>
      <c r="M25" s="1"/>
    </row>
    <row r="26" spans="2:13" ht="12.75" customHeight="1" x14ac:dyDescent="0.2">
      <c r="B26" s="1122" t="s">
        <v>295</v>
      </c>
      <c r="C26" s="1123"/>
      <c r="D26" s="1123"/>
      <c r="E26" s="1129">
        <f>'Overhead &amp; Labour (VIII)'!$F$23</f>
        <v>9.1999999999999993</v>
      </c>
      <c r="F26" s="1224"/>
      <c r="G26" s="154" t="e">
        <f>'Overhead &amp; Labour (VIII)'!G23</f>
        <v>#DIV/0!</v>
      </c>
      <c r="H26" s="172"/>
      <c r="I26" s="1003" t="s">
        <v>329</v>
      </c>
      <c r="M26" s="1"/>
    </row>
    <row r="27" spans="2:13" ht="12.75" customHeight="1" thickBot="1" x14ac:dyDescent="0.25">
      <c r="B27" s="1132" t="s">
        <v>14</v>
      </c>
      <c r="C27" s="1133">
        <f>'Equipment, Buildings, Land (V)'!E37</f>
        <v>4.2</v>
      </c>
      <c r="D27" s="1134" t="s">
        <v>200</v>
      </c>
      <c r="E27" s="1135">
        <f>SUM(E6:E26)*(C27/100)*0.5</f>
        <v>5.7890462936800828</v>
      </c>
      <c r="F27" s="1276">
        <f>'Equipment, Buildings, Land (V)'!H37</f>
        <v>0</v>
      </c>
      <c r="G27" s="168" t="e">
        <f>SUM(G6:G26)*(F27/100)*0.5</f>
        <v>#DIV/0!</v>
      </c>
      <c r="H27" s="172"/>
      <c r="I27" s="1598" t="s">
        <v>632</v>
      </c>
      <c r="J27" s="1598"/>
      <c r="K27" s="1598"/>
      <c r="L27" s="1598"/>
      <c r="M27" s="1"/>
    </row>
    <row r="28" spans="2:13" ht="12.75" customHeight="1" thickBot="1" x14ac:dyDescent="0.25">
      <c r="B28" s="1008" t="s">
        <v>43</v>
      </c>
      <c r="C28" s="1009"/>
      <c r="D28" s="1010"/>
      <c r="E28" s="1011">
        <f>SUM(E6:E27)</f>
        <v>281.45791742130308</v>
      </c>
      <c r="F28" s="1230"/>
      <c r="G28" s="169" t="e">
        <f>SUM(G6:G27)</f>
        <v>#DIV/0!</v>
      </c>
      <c r="H28" s="172"/>
      <c r="I28" s="1618" t="s">
        <v>218</v>
      </c>
      <c r="J28" s="1671"/>
      <c r="K28" s="1671"/>
      <c r="L28" s="1671"/>
      <c r="M28" s="1"/>
    </row>
    <row r="29" spans="2:13" ht="12.75" customHeight="1" x14ac:dyDescent="0.2">
      <c r="B29" s="1013" t="s">
        <v>298</v>
      </c>
      <c r="C29" s="1014"/>
      <c r="D29" s="980"/>
      <c r="E29" s="1015">
        <f>'Equipment, Buildings, Land (V)'!$L$33</f>
        <v>65.793115405604922</v>
      </c>
      <c r="F29" s="1231"/>
      <c r="G29" s="157" t="e">
        <f>'Equipment, Buildings, Land (V)'!M33</f>
        <v>#NUM!</v>
      </c>
      <c r="H29" s="172"/>
      <c r="I29" s="1618" t="s">
        <v>219</v>
      </c>
      <c r="J29" s="1671"/>
      <c r="K29" s="1671"/>
      <c r="L29" s="1671"/>
      <c r="M29" s="1"/>
    </row>
    <row r="30" spans="2:13" ht="12.75" customHeight="1" x14ac:dyDescent="0.2">
      <c r="B30" s="1122" t="s">
        <v>299</v>
      </c>
      <c r="C30" s="1136"/>
      <c r="D30" s="1137"/>
      <c r="E30" s="1213">
        <f>'Irrigation (IX)'!$C$42</f>
        <v>28.026072536255075</v>
      </c>
      <c r="F30" s="1232"/>
      <c r="G30" s="153" t="e">
        <f>'Irrigation (IX)'!E42</f>
        <v>#NUM!</v>
      </c>
      <c r="H30" s="172"/>
      <c r="I30" s="1165" t="s">
        <v>220</v>
      </c>
      <c r="M30" s="1"/>
    </row>
    <row r="31" spans="2:13" ht="12.75" customHeight="1" x14ac:dyDescent="0.2">
      <c r="B31" s="1139" t="s">
        <v>300</v>
      </c>
      <c r="C31" s="1123"/>
      <c r="D31" s="1123"/>
      <c r="E31" s="1215">
        <f>SUM('Specialized Equipment (VII)'!J43:J46)</f>
        <v>13.487179487179485</v>
      </c>
      <c r="F31" s="1231"/>
      <c r="G31" s="153">
        <f>SUM('Specialized Equipment (VII)'!K43:K47)</f>
        <v>0</v>
      </c>
      <c r="H31" s="172"/>
      <c r="I31" s="1603" t="s">
        <v>642</v>
      </c>
      <c r="J31" s="1603"/>
      <c r="K31" s="1603"/>
      <c r="L31" s="1603"/>
      <c r="M31" s="1"/>
    </row>
    <row r="32" spans="2:13" ht="12.75" customHeight="1" thickBot="1" x14ac:dyDescent="0.25">
      <c r="B32" s="1132" t="s">
        <v>301</v>
      </c>
      <c r="C32" s="1133"/>
      <c r="D32" s="1134"/>
      <c r="E32" s="1216">
        <f>'Equipment, Buildings, Land (V)'!$E$36</f>
        <v>56.25</v>
      </c>
      <c r="F32" s="1231"/>
      <c r="G32" s="158">
        <f>'Equipment, Buildings, Land (V)'!H36</f>
        <v>0</v>
      </c>
      <c r="H32" s="172"/>
      <c r="I32" s="1603"/>
      <c r="J32" s="1603"/>
      <c r="K32" s="1603"/>
      <c r="L32" s="1603"/>
      <c r="M32" s="1"/>
    </row>
    <row r="33" spans="2:13" ht="12.75" customHeight="1" x14ac:dyDescent="0.2">
      <c r="B33" s="1447" t="s">
        <v>44</v>
      </c>
      <c r="C33" s="1448"/>
      <c r="D33" s="1448"/>
      <c r="E33" s="1449">
        <f>SUM(E29:E32)</f>
        <v>163.55636742903948</v>
      </c>
      <c r="F33" s="1230"/>
      <c r="G33" s="1450" t="e">
        <f>SUM(G29:G32)</f>
        <v>#NUM!</v>
      </c>
      <c r="H33" s="172"/>
      <c r="I33" s="1603"/>
      <c r="J33" s="1603"/>
      <c r="K33" s="1603"/>
      <c r="L33" s="1603"/>
      <c r="M33" s="1"/>
    </row>
    <row r="34" spans="2:13" ht="12.75" customHeight="1" thickBot="1" x14ac:dyDescent="0.25">
      <c r="B34" s="1458" t="s">
        <v>45</v>
      </c>
      <c r="C34" s="1459"/>
      <c r="D34" s="1459"/>
      <c r="E34" s="1460">
        <f>(E33+E28)</f>
        <v>445.01428485034256</v>
      </c>
      <c r="F34" s="1461"/>
      <c r="G34" s="1462" t="e">
        <f>G28+G33</f>
        <v>#DIV/0!</v>
      </c>
      <c r="H34" s="172"/>
      <c r="I34" s="1024" t="s">
        <v>57</v>
      </c>
      <c r="M34" s="1"/>
    </row>
    <row r="35" spans="2:13" ht="12.75" customHeight="1" thickTop="1" x14ac:dyDescent="0.2">
      <c r="B35" s="1319"/>
      <c r="C35" s="1451"/>
      <c r="D35" s="1452"/>
      <c r="E35" s="1452"/>
      <c r="F35" s="1452"/>
      <c r="G35" s="1453"/>
      <c r="H35" s="172"/>
      <c r="I35" s="1618" t="s">
        <v>347</v>
      </c>
      <c r="J35" s="1618"/>
      <c r="K35" s="1618"/>
      <c r="L35" s="1618"/>
      <c r="M35" s="11"/>
    </row>
    <row r="36" spans="2:13" ht="12.75" customHeight="1" x14ac:dyDescent="0.2">
      <c r="B36" s="1423"/>
      <c r="C36" s="1306"/>
      <c r="D36" s="1306"/>
      <c r="E36" s="1306"/>
      <c r="F36" s="1306"/>
      <c r="G36" s="1306"/>
      <c r="H36" s="172"/>
      <c r="I36" s="1618"/>
      <c r="J36" s="1618"/>
      <c r="K36" s="1618"/>
      <c r="L36" s="1618"/>
      <c r="M36" s="28"/>
    </row>
    <row r="37" spans="2:13" ht="12.75" customHeight="1" x14ac:dyDescent="0.2">
      <c r="B37" s="1024" t="s">
        <v>58</v>
      </c>
      <c r="C37" s="1454"/>
      <c r="D37" s="1424"/>
      <c r="E37" s="1455"/>
      <c r="F37" s="1455"/>
      <c r="G37" s="1456"/>
      <c r="H37" s="172"/>
      <c r="I37" s="1024" t="s">
        <v>186</v>
      </c>
      <c r="J37" s="1148"/>
      <c r="K37" s="1148"/>
      <c r="L37" s="1148"/>
      <c r="M37" s="28"/>
    </row>
    <row r="38" spans="2:13" ht="12.75" customHeight="1" x14ac:dyDescent="0.2">
      <c r="B38" s="1622" t="s">
        <v>19</v>
      </c>
      <c r="C38" s="1622"/>
      <c r="D38" s="1622"/>
      <c r="E38" s="1622"/>
      <c r="F38" s="1622"/>
      <c r="G38" s="1622"/>
      <c r="H38" s="172"/>
      <c r="I38" s="1669" t="s">
        <v>643</v>
      </c>
      <c r="J38" s="1670"/>
      <c r="K38" s="1670"/>
      <c r="L38" s="1670"/>
      <c r="M38" s="28"/>
    </row>
    <row r="39" spans="2:13" ht="12.75" customHeight="1" x14ac:dyDescent="0.2">
      <c r="B39" s="1622"/>
      <c r="C39" s="1622"/>
      <c r="D39" s="1622"/>
      <c r="E39" s="1622"/>
      <c r="F39" s="1622"/>
      <c r="G39" s="1622"/>
      <c r="H39" s="172"/>
      <c r="I39" s="1670"/>
      <c r="J39" s="1670"/>
      <c r="K39" s="1670"/>
      <c r="L39" s="1670"/>
      <c r="M39" s="1"/>
    </row>
    <row r="40" spans="2:13" ht="12.75" customHeight="1" x14ac:dyDescent="0.2">
      <c r="H40" s="172"/>
      <c r="I40" s="1670"/>
      <c r="J40" s="1670"/>
      <c r="K40" s="1670"/>
      <c r="L40" s="1670"/>
      <c r="M40" s="28"/>
    </row>
    <row r="41" spans="2:13" ht="12.75" customHeight="1" x14ac:dyDescent="0.2">
      <c r="B41" s="1605" t="s">
        <v>307</v>
      </c>
      <c r="C41" s="1605"/>
      <c r="D41" s="1605"/>
      <c r="E41" s="1605"/>
      <c r="F41" s="1605"/>
      <c r="G41" s="1605"/>
      <c r="H41" s="172"/>
      <c r="I41" s="1670"/>
      <c r="J41" s="1670"/>
      <c r="K41" s="1670"/>
      <c r="L41" s="1670"/>
      <c r="M41" s="28"/>
    </row>
    <row r="42" spans="2:13" ht="12.75" customHeight="1" x14ac:dyDescent="0.2">
      <c r="B42" s="1605"/>
      <c r="C42" s="1605"/>
      <c r="D42" s="1605"/>
      <c r="E42" s="1605"/>
      <c r="F42" s="1605"/>
      <c r="G42" s="1605"/>
      <c r="H42" s="172"/>
      <c r="I42" s="1670"/>
      <c r="J42" s="1670"/>
      <c r="K42" s="1670"/>
      <c r="L42" s="1670"/>
      <c r="M42" s="28"/>
    </row>
    <row r="43" spans="2:13" ht="12.75" customHeight="1" x14ac:dyDescent="0.2">
      <c r="B43" s="1423"/>
      <c r="C43" s="1306"/>
      <c r="D43" s="1229"/>
      <c r="E43" s="1672"/>
      <c r="F43" s="1672"/>
      <c r="G43" s="1457"/>
      <c r="H43" s="172"/>
      <c r="I43" s="1670"/>
      <c r="J43" s="1670"/>
      <c r="K43" s="1670"/>
      <c r="L43" s="1670"/>
      <c r="M43" s="28"/>
    </row>
    <row r="44" spans="2:13" ht="12.75" customHeight="1" x14ac:dyDescent="0.2">
      <c r="B44" s="1613" t="s">
        <v>595</v>
      </c>
      <c r="C44" s="1613"/>
      <c r="D44" s="1613"/>
      <c r="E44" s="1613"/>
      <c r="F44" s="1613"/>
      <c r="G44" s="1613"/>
      <c r="H44" s="172"/>
      <c r="I44" s="1670"/>
      <c r="J44" s="1670"/>
      <c r="K44" s="1670"/>
      <c r="L44" s="1670"/>
      <c r="M44" s="28"/>
    </row>
    <row r="45" spans="2:13" ht="12.75" customHeight="1" x14ac:dyDescent="0.2">
      <c r="B45" s="1613"/>
      <c r="C45" s="1613"/>
      <c r="D45" s="1613"/>
      <c r="E45" s="1613"/>
      <c r="F45" s="1613"/>
      <c r="G45" s="1613"/>
      <c r="H45" s="172"/>
      <c r="I45" s="1670"/>
      <c r="J45" s="1670"/>
      <c r="K45" s="1670"/>
      <c r="L45" s="1670"/>
      <c r="M45" s="28"/>
    </row>
    <row r="46" spans="2:13" ht="12.75" customHeight="1" x14ac:dyDescent="0.2">
      <c r="B46" s="395"/>
      <c r="C46" s="395"/>
      <c r="D46" s="395"/>
      <c r="E46" s="395"/>
      <c r="F46" s="395"/>
      <c r="G46" s="395"/>
      <c r="H46" s="114"/>
      <c r="I46" s="1670"/>
      <c r="J46" s="1670"/>
      <c r="K46" s="1670"/>
      <c r="L46" s="1670"/>
      <c r="M46" s="28"/>
    </row>
    <row r="47" spans="2:13" ht="12.75" customHeight="1" x14ac:dyDescent="0.2">
      <c r="B47" s="576"/>
      <c r="C47" s="943"/>
      <c r="D47" s="943"/>
      <c r="E47" s="576"/>
      <c r="F47" s="576"/>
      <c r="G47" s="395"/>
      <c r="H47" s="114"/>
      <c r="I47" s="1670"/>
      <c r="J47" s="1670"/>
      <c r="K47" s="1670"/>
      <c r="L47" s="1670"/>
      <c r="M47" s="28"/>
    </row>
    <row r="48" spans="2:13" ht="12.75" customHeight="1" x14ac:dyDescent="0.2">
      <c r="C48" s="1061"/>
      <c r="D48" s="395"/>
      <c r="E48" s="395"/>
      <c r="F48" s="395"/>
      <c r="G48" s="114"/>
      <c r="H48" s="114"/>
      <c r="I48" s="1670"/>
      <c r="J48" s="1670"/>
      <c r="K48" s="1670"/>
      <c r="L48" s="1670"/>
      <c r="M48" s="28"/>
    </row>
    <row r="49" spans="2:13" ht="12.6" customHeight="1" x14ac:dyDescent="0.2">
      <c r="H49" s="114"/>
      <c r="I49" s="1670"/>
      <c r="J49" s="1670"/>
      <c r="K49" s="1670"/>
      <c r="L49" s="1670"/>
      <c r="M49" s="28"/>
    </row>
    <row r="50" spans="2:13" ht="12.6" customHeight="1" x14ac:dyDescent="0.2">
      <c r="H50" s="114"/>
      <c r="I50" s="1670"/>
      <c r="J50" s="1670"/>
      <c r="K50" s="1670"/>
      <c r="L50" s="1670"/>
      <c r="M50" s="28"/>
    </row>
    <row r="51" spans="2:13" ht="12.6" customHeight="1" x14ac:dyDescent="0.2">
      <c r="H51" s="114"/>
      <c r="I51" s="1670"/>
      <c r="J51" s="1670"/>
      <c r="K51" s="1670"/>
      <c r="L51" s="1670"/>
      <c r="M51" s="1"/>
    </row>
    <row r="52" spans="2:13" ht="12.6" customHeight="1" x14ac:dyDescent="0.2">
      <c r="H52" s="114"/>
      <c r="I52" s="1670"/>
      <c r="J52" s="1670"/>
      <c r="K52" s="1670"/>
      <c r="L52" s="1670"/>
      <c r="M52" s="1"/>
    </row>
    <row r="53" spans="2:13" ht="12.6" customHeight="1" x14ac:dyDescent="0.2">
      <c r="H53" s="114"/>
      <c r="I53" s="1670"/>
      <c r="J53" s="1670"/>
      <c r="K53" s="1670"/>
      <c r="L53" s="1670"/>
      <c r="M53" s="1"/>
    </row>
    <row r="54" spans="2:13" ht="12.6" customHeight="1" x14ac:dyDescent="0.2">
      <c r="H54" s="114"/>
      <c r="I54" s="1670"/>
      <c r="J54" s="1670"/>
      <c r="K54" s="1670"/>
      <c r="L54" s="1670"/>
      <c r="M54" s="1"/>
    </row>
    <row r="55" spans="2:13" ht="12.6" customHeight="1" x14ac:dyDescent="0.2">
      <c r="B55" s="395"/>
      <c r="C55" s="395"/>
      <c r="D55" s="395"/>
      <c r="E55" s="395"/>
      <c r="F55" s="395"/>
      <c r="G55" s="395"/>
      <c r="H55" s="114"/>
      <c r="I55" s="1670"/>
      <c r="J55" s="1670"/>
      <c r="K55" s="1670"/>
      <c r="L55" s="1670"/>
      <c r="M55" s="1"/>
    </row>
    <row r="56" spans="2:13" ht="12.6" customHeight="1" x14ac:dyDescent="0.2">
      <c r="B56" s="395"/>
      <c r="C56" s="395"/>
      <c r="D56" s="395"/>
      <c r="E56" s="395"/>
      <c r="F56" s="395"/>
      <c r="G56" s="1650"/>
      <c r="H56" s="1650"/>
      <c r="I56" s="1650"/>
      <c r="J56" s="1463"/>
      <c r="K56" s="1463"/>
      <c r="L56" s="1463"/>
      <c r="M56" s="1"/>
    </row>
    <row r="57" spans="2:13" ht="12.6" customHeight="1" x14ac:dyDescent="0.2">
      <c r="G57" s="1650"/>
      <c r="H57" s="1650"/>
      <c r="I57" s="1650"/>
      <c r="M57" s="1"/>
    </row>
  </sheetData>
  <sheetProtection password="EE8D" sheet="1" objects="1" scenarios="1"/>
  <mergeCells count="13">
    <mergeCell ref="G56:I57"/>
    <mergeCell ref="B44:G45"/>
    <mergeCell ref="I38:L55"/>
    <mergeCell ref="I35:L36"/>
    <mergeCell ref="I28:L28"/>
    <mergeCell ref="I29:L29"/>
    <mergeCell ref="E43:F43"/>
    <mergeCell ref="I7:L13"/>
    <mergeCell ref="I27:L27"/>
    <mergeCell ref="B38:G39"/>
    <mergeCell ref="B41:G42"/>
    <mergeCell ref="I31:L33"/>
    <mergeCell ref="I18:L25"/>
  </mergeCells>
  <phoneticPr fontId="10" type="noConversion"/>
  <pageMargins left="0.55208333333333337" right="0.2" top="0.49" bottom="0.5" header="0.5" footer="0.5"/>
  <pageSetup orientation="portrait" r:id="rId1"/>
  <headerFooter alignWithMargins="0">
    <oddFooter>&amp;CPage 16</oddFooter>
  </headerFooter>
  <ignoredErrors>
    <ignoredError sqref="G20:G30 G32:G34"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showGridLines="0" showRowColHeaders="0" showRuler="0" view="pageLayout" zoomScale="140" zoomScaleNormal="90" zoomScalePageLayoutView="140" workbookViewId="0">
      <selection activeCell="F5" sqref="F5"/>
    </sheetView>
  </sheetViews>
  <sheetFormatPr defaultRowHeight="12.75" x14ac:dyDescent="0.2"/>
  <cols>
    <col min="1" max="1" width="0.42578125" style="94" customWidth="1"/>
    <col min="2" max="2" width="27.140625" customWidth="1"/>
    <col min="3" max="5" width="11" customWidth="1"/>
    <col min="6" max="6" width="11.5703125" customWidth="1"/>
    <col min="7" max="7" width="12.42578125" customWidth="1"/>
    <col min="8" max="8" width="12" style="61" customWidth="1"/>
    <col min="9" max="9" width="10.42578125" style="61" customWidth="1"/>
    <col min="10" max="10" width="0.140625" customWidth="1"/>
  </cols>
  <sheetData>
    <row r="1" spans="2:12" ht="13.5" thickBot="1" x14ac:dyDescent="0.25"/>
    <row r="2" spans="2:12" ht="13.5" thickTop="1" x14ac:dyDescent="0.2">
      <c r="B2" s="342" t="s">
        <v>65</v>
      </c>
      <c r="C2" s="343" t="s">
        <v>125</v>
      </c>
      <c r="D2" s="344" t="s">
        <v>285</v>
      </c>
      <c r="E2" s="344" t="s">
        <v>82</v>
      </c>
      <c r="F2" s="345" t="s">
        <v>82</v>
      </c>
      <c r="G2" s="346" t="s">
        <v>83</v>
      </c>
      <c r="H2" s="344" t="s">
        <v>84</v>
      </c>
      <c r="I2" s="347" t="s">
        <v>84</v>
      </c>
    </row>
    <row r="3" spans="2:12" x14ac:dyDescent="0.2">
      <c r="B3" s="348"/>
      <c r="C3" s="349" t="s">
        <v>81</v>
      </c>
      <c r="D3" s="349" t="s">
        <v>304</v>
      </c>
      <c r="E3" s="349" t="s">
        <v>87</v>
      </c>
      <c r="F3" s="350" t="s">
        <v>87</v>
      </c>
      <c r="G3" s="349" t="s">
        <v>88</v>
      </c>
      <c r="H3" s="351" t="s">
        <v>89</v>
      </c>
      <c r="I3" s="352" t="s">
        <v>89</v>
      </c>
    </row>
    <row r="4" spans="2:12" x14ac:dyDescent="0.2">
      <c r="B4" s="353"/>
      <c r="C4" s="354" t="s">
        <v>85</v>
      </c>
      <c r="D4" s="355"/>
      <c r="E4" s="354" t="s">
        <v>90</v>
      </c>
      <c r="F4" s="356" t="s">
        <v>90</v>
      </c>
      <c r="G4" s="355"/>
      <c r="H4" s="357"/>
      <c r="I4" s="358"/>
    </row>
    <row r="5" spans="2:12" x14ac:dyDescent="0.2">
      <c r="B5" s="359" t="s">
        <v>91</v>
      </c>
      <c r="C5" s="360">
        <v>250</v>
      </c>
      <c r="D5" s="361">
        <v>42</v>
      </c>
      <c r="E5" s="361">
        <v>110</v>
      </c>
      <c r="F5" s="52"/>
      <c r="G5" s="362" t="s">
        <v>92</v>
      </c>
      <c r="H5" s="363">
        <v>0.23</v>
      </c>
      <c r="I5" s="1531"/>
    </row>
    <row r="6" spans="2:12" x14ac:dyDescent="0.2">
      <c r="B6" s="364" t="s">
        <v>93</v>
      </c>
      <c r="C6" s="365">
        <v>250</v>
      </c>
      <c r="D6" s="366">
        <v>45</v>
      </c>
      <c r="E6" s="366">
        <v>120</v>
      </c>
      <c r="F6" s="209"/>
      <c r="G6" s="367" t="s">
        <v>92</v>
      </c>
      <c r="H6" s="368">
        <v>0.3</v>
      </c>
      <c r="I6" s="1532"/>
    </row>
    <row r="7" spans="2:12" s="15" customFormat="1" x14ac:dyDescent="0.2">
      <c r="B7" s="369" t="s">
        <v>94</v>
      </c>
      <c r="C7" s="370">
        <v>250</v>
      </c>
      <c r="D7" s="366">
        <v>42</v>
      </c>
      <c r="E7" s="366">
        <v>110</v>
      </c>
      <c r="F7" s="209"/>
      <c r="G7" s="367" t="s">
        <v>92</v>
      </c>
      <c r="H7" s="371">
        <v>0.18</v>
      </c>
      <c r="I7" s="1533"/>
      <c r="J7" s="16"/>
      <c r="K7" s="42"/>
      <c r="L7" s="16"/>
    </row>
    <row r="8" spans="2:12" x14ac:dyDescent="0.2">
      <c r="B8" s="328" t="s">
        <v>95</v>
      </c>
      <c r="C8" s="370">
        <v>250</v>
      </c>
      <c r="D8" s="366">
        <v>39</v>
      </c>
      <c r="E8" s="366">
        <v>110</v>
      </c>
      <c r="F8" s="209"/>
      <c r="G8" s="367" t="s">
        <v>92</v>
      </c>
      <c r="H8" s="371">
        <v>0.2</v>
      </c>
      <c r="I8" s="1533"/>
      <c r="J8" s="16"/>
      <c r="K8" s="16"/>
      <c r="L8" s="16"/>
    </row>
    <row r="9" spans="2:12" x14ac:dyDescent="0.2">
      <c r="B9" s="369" t="s">
        <v>23</v>
      </c>
      <c r="C9" s="370">
        <v>270</v>
      </c>
      <c r="D9" s="366">
        <v>41</v>
      </c>
      <c r="E9" s="366">
        <v>110</v>
      </c>
      <c r="F9" s="209"/>
      <c r="G9" s="372" t="s">
        <v>92</v>
      </c>
      <c r="H9" s="371">
        <v>0.23</v>
      </c>
      <c r="I9" s="1533"/>
      <c r="J9" s="16"/>
      <c r="K9" s="16"/>
      <c r="L9" s="16"/>
    </row>
    <row r="10" spans="2:12" x14ac:dyDescent="0.2">
      <c r="B10" s="369" t="s">
        <v>22</v>
      </c>
      <c r="C10" s="370">
        <v>320</v>
      </c>
      <c r="D10" s="366">
        <v>41</v>
      </c>
      <c r="E10" s="366">
        <v>130</v>
      </c>
      <c r="F10" s="209"/>
      <c r="G10" s="373" t="s">
        <v>92</v>
      </c>
      <c r="H10" s="371">
        <v>0.16</v>
      </c>
      <c r="I10" s="1533"/>
      <c r="J10" s="16"/>
      <c r="K10" s="16"/>
      <c r="L10" s="16"/>
    </row>
    <row r="11" spans="2:12" x14ac:dyDescent="0.2">
      <c r="B11" s="369" t="s">
        <v>305</v>
      </c>
      <c r="C11" s="374">
        <v>300</v>
      </c>
      <c r="D11" s="366">
        <v>41</v>
      </c>
      <c r="E11" s="366">
        <v>120</v>
      </c>
      <c r="F11" s="209"/>
      <c r="G11" s="372" t="s">
        <v>92</v>
      </c>
      <c r="H11" s="371">
        <v>0.22</v>
      </c>
      <c r="I11" s="1533"/>
      <c r="J11" s="16"/>
      <c r="K11" s="16"/>
      <c r="L11" s="16"/>
    </row>
    <row r="12" spans="2:12" x14ac:dyDescent="0.2">
      <c r="B12" s="375" t="s">
        <v>97</v>
      </c>
      <c r="C12" s="376">
        <v>110</v>
      </c>
      <c r="D12" s="366">
        <v>4.5</v>
      </c>
      <c r="E12" s="366">
        <v>6</v>
      </c>
      <c r="F12" s="209"/>
      <c r="G12" s="372" t="s">
        <v>92</v>
      </c>
      <c r="H12" s="371">
        <v>11</v>
      </c>
      <c r="I12" s="1533"/>
      <c r="J12" s="16"/>
      <c r="K12" s="16"/>
      <c r="L12" s="16"/>
    </row>
    <row r="13" spans="2:12" x14ac:dyDescent="0.2">
      <c r="B13" s="377" t="s">
        <v>33</v>
      </c>
      <c r="C13" s="376">
        <v>45</v>
      </c>
      <c r="D13" s="378" t="s">
        <v>393</v>
      </c>
      <c r="E13" s="366">
        <v>180000</v>
      </c>
      <c r="F13" s="209"/>
      <c r="G13" s="379" t="s">
        <v>344</v>
      </c>
      <c r="H13" s="371">
        <v>92</v>
      </c>
      <c r="I13" s="1533"/>
      <c r="J13" s="16"/>
      <c r="K13" s="16"/>
      <c r="L13" s="16"/>
    </row>
    <row r="14" spans="2:12" x14ac:dyDescent="0.2">
      <c r="B14" s="369" t="s">
        <v>98</v>
      </c>
      <c r="C14" s="376">
        <v>500</v>
      </c>
      <c r="D14" s="366">
        <v>5</v>
      </c>
      <c r="E14" s="366">
        <v>40</v>
      </c>
      <c r="F14" s="209"/>
      <c r="G14" s="372" t="s">
        <v>92</v>
      </c>
      <c r="H14" s="371">
        <v>0.44</v>
      </c>
      <c r="I14" s="1533"/>
      <c r="J14" s="16"/>
      <c r="K14" s="16"/>
    </row>
    <row r="15" spans="2:12" x14ac:dyDescent="0.2">
      <c r="B15" s="369" t="s">
        <v>99</v>
      </c>
      <c r="C15" s="376">
        <v>80</v>
      </c>
      <c r="D15" s="366">
        <v>240</v>
      </c>
      <c r="E15" s="366">
        <v>180</v>
      </c>
      <c r="F15" s="209"/>
      <c r="G15" s="372" t="s">
        <v>92</v>
      </c>
      <c r="H15" s="371">
        <v>0.27</v>
      </c>
      <c r="I15" s="1533"/>
      <c r="J15" s="16"/>
      <c r="K15" s="16"/>
    </row>
    <row r="16" spans="2:12" x14ac:dyDescent="0.2">
      <c r="B16" s="369" t="s">
        <v>100</v>
      </c>
      <c r="C16" s="376">
        <v>40</v>
      </c>
      <c r="D16" s="366">
        <v>440</v>
      </c>
      <c r="E16" s="366">
        <v>180</v>
      </c>
      <c r="F16" s="209"/>
      <c r="G16" s="379" t="s">
        <v>92</v>
      </c>
      <c r="H16" s="371">
        <v>0.23</v>
      </c>
      <c r="I16" s="1533"/>
    </row>
    <row r="17" spans="2:12" x14ac:dyDescent="0.2">
      <c r="B17" s="369" t="s">
        <v>302</v>
      </c>
      <c r="C17" s="376">
        <v>120</v>
      </c>
      <c r="D17" s="366">
        <v>40</v>
      </c>
      <c r="E17" s="366">
        <v>45</v>
      </c>
      <c r="F17" s="209"/>
      <c r="G17" s="372" t="s">
        <v>92</v>
      </c>
      <c r="H17" s="371">
        <v>0.4</v>
      </c>
      <c r="I17" s="1533"/>
    </row>
    <row r="18" spans="2:12" x14ac:dyDescent="0.2">
      <c r="B18" s="369" t="s">
        <v>101</v>
      </c>
      <c r="C18" s="376">
        <v>25</v>
      </c>
      <c r="D18" s="366">
        <v>345</v>
      </c>
      <c r="E18" s="366">
        <v>75</v>
      </c>
      <c r="F18" s="209"/>
      <c r="G18" s="372" t="s">
        <v>92</v>
      </c>
      <c r="H18" s="371">
        <v>1.1000000000000001</v>
      </c>
      <c r="I18" s="1533"/>
      <c r="J18" s="16"/>
      <c r="K18" s="16"/>
    </row>
    <row r="19" spans="2:12" x14ac:dyDescent="0.2">
      <c r="B19" s="369" t="s">
        <v>322</v>
      </c>
      <c r="C19" s="376">
        <v>6.5</v>
      </c>
      <c r="D19" s="366">
        <v>380</v>
      </c>
      <c r="E19" s="366">
        <v>32000</v>
      </c>
      <c r="F19" s="209"/>
      <c r="G19" s="373" t="s">
        <v>344</v>
      </c>
      <c r="H19" s="371">
        <v>78</v>
      </c>
      <c r="I19" s="1533"/>
    </row>
    <row r="20" spans="2:12" x14ac:dyDescent="0.2">
      <c r="B20" s="369" t="s">
        <v>21</v>
      </c>
      <c r="C20" s="376">
        <v>7</v>
      </c>
      <c r="D20" s="366">
        <v>380</v>
      </c>
      <c r="E20" s="366">
        <v>32000</v>
      </c>
      <c r="F20" s="209"/>
      <c r="G20" s="373" t="s">
        <v>344</v>
      </c>
      <c r="H20" s="371">
        <v>78</v>
      </c>
      <c r="I20" s="1533"/>
      <c r="J20" s="16"/>
      <c r="K20" s="43"/>
      <c r="L20" s="16"/>
    </row>
    <row r="21" spans="2:12" x14ac:dyDescent="0.2">
      <c r="B21" s="369" t="s">
        <v>102</v>
      </c>
      <c r="C21" s="376">
        <v>7</v>
      </c>
      <c r="D21" s="366">
        <v>380</v>
      </c>
      <c r="E21" s="366">
        <v>32000</v>
      </c>
      <c r="F21" s="209"/>
      <c r="G21" s="373" t="s">
        <v>344</v>
      </c>
      <c r="H21" s="371">
        <v>78</v>
      </c>
      <c r="I21" s="1533"/>
      <c r="J21" s="16"/>
      <c r="K21" s="16"/>
      <c r="L21" s="16"/>
    </row>
    <row r="22" spans="2:12" x14ac:dyDescent="0.2">
      <c r="B22" s="380" t="s">
        <v>4</v>
      </c>
      <c r="C22" s="381">
        <v>320</v>
      </c>
      <c r="D22" s="382">
        <v>41</v>
      </c>
      <c r="E22" s="382">
        <v>130</v>
      </c>
      <c r="F22" s="211"/>
      <c r="G22" s="383" t="s">
        <v>92</v>
      </c>
      <c r="H22" s="384">
        <f>H10</f>
        <v>0.16</v>
      </c>
      <c r="I22" s="1534"/>
    </row>
    <row r="23" spans="2:12" x14ac:dyDescent="0.2">
      <c r="B23" s="385" t="s">
        <v>442</v>
      </c>
      <c r="C23" s="386" t="s">
        <v>133</v>
      </c>
      <c r="D23" s="387"/>
      <c r="E23" s="387">
        <v>10</v>
      </c>
      <c r="F23" s="54"/>
      <c r="G23" s="388" t="s">
        <v>92</v>
      </c>
      <c r="H23" s="389">
        <v>4.6100000000000003</v>
      </c>
      <c r="I23" s="1535"/>
    </row>
    <row r="24" spans="2:12" ht="13.5" thickBot="1" x14ac:dyDescent="0.25">
      <c r="B24" s="390" t="s">
        <v>443</v>
      </c>
      <c r="C24" s="391"/>
      <c r="D24" s="392"/>
      <c r="E24" s="392"/>
      <c r="F24" s="53"/>
      <c r="G24" s="393"/>
      <c r="H24" s="394"/>
      <c r="I24" s="78"/>
      <c r="J24" s="16"/>
    </row>
    <row r="25" spans="2:12" ht="13.5" thickTop="1" x14ac:dyDescent="0.2">
      <c r="B25" s="395"/>
      <c r="C25" s="395"/>
      <c r="D25" s="395"/>
      <c r="E25" s="395"/>
      <c r="F25" s="395"/>
      <c r="G25" s="395"/>
      <c r="H25" s="396"/>
      <c r="I25" s="396"/>
      <c r="J25" s="16"/>
    </row>
    <row r="26" spans="2:12" x14ac:dyDescent="0.2">
      <c r="B26" s="395"/>
      <c r="C26" s="395"/>
      <c r="D26" s="395"/>
      <c r="E26" s="395"/>
      <c r="F26" s="395"/>
      <c r="G26" s="395"/>
      <c r="H26" s="396"/>
      <c r="I26" s="396"/>
      <c r="J26" s="16"/>
    </row>
    <row r="27" spans="2:12" x14ac:dyDescent="0.2">
      <c r="B27" s="395"/>
      <c r="C27" s="395"/>
      <c r="D27" s="395"/>
      <c r="E27" s="395"/>
      <c r="F27" s="395"/>
      <c r="G27" s="395"/>
      <c r="H27" s="396"/>
      <c r="I27" s="396"/>
    </row>
    <row r="28" spans="2:12" x14ac:dyDescent="0.2">
      <c r="B28" s="395"/>
      <c r="C28" s="395"/>
      <c r="D28" s="395"/>
      <c r="E28" s="395"/>
      <c r="F28" s="395"/>
      <c r="G28" s="395"/>
      <c r="H28" s="396"/>
      <c r="I28" s="396"/>
      <c r="J28" s="16"/>
      <c r="K28" s="16"/>
      <c r="L28" s="16"/>
    </row>
    <row r="29" spans="2:12" x14ac:dyDescent="0.2">
      <c r="B29" s="395"/>
      <c r="C29" s="395"/>
      <c r="D29" s="395"/>
      <c r="E29" s="395"/>
      <c r="F29" s="395"/>
      <c r="G29" s="395"/>
      <c r="H29" s="396"/>
      <c r="I29" s="396"/>
      <c r="J29" s="44"/>
      <c r="K29" s="44"/>
    </row>
    <row r="30" spans="2:12" x14ac:dyDescent="0.2">
      <c r="B30" s="395"/>
      <c r="C30" s="395"/>
      <c r="D30" s="395"/>
      <c r="E30" s="395"/>
      <c r="F30" s="395"/>
      <c r="G30" s="395"/>
      <c r="H30" s="396"/>
      <c r="I30" s="396"/>
      <c r="J30" s="44"/>
      <c r="K30" s="44"/>
    </row>
    <row r="31" spans="2:12" x14ac:dyDescent="0.2">
      <c r="B31" s="395"/>
      <c r="C31" s="395"/>
      <c r="D31" s="395"/>
      <c r="E31" s="395"/>
      <c r="F31" s="395"/>
      <c r="G31" s="395"/>
      <c r="H31" s="396"/>
      <c r="I31" s="396"/>
      <c r="J31" s="44"/>
      <c r="K31" s="44"/>
    </row>
    <row r="32" spans="2:12" x14ac:dyDescent="0.2">
      <c r="B32" s="395"/>
      <c r="C32" s="395"/>
      <c r="D32" s="395"/>
      <c r="E32" s="395"/>
      <c r="F32" s="395"/>
      <c r="G32" s="395"/>
      <c r="H32" s="396"/>
      <c r="I32" s="396"/>
      <c r="J32" s="44"/>
      <c r="K32" s="44"/>
    </row>
    <row r="33" spans="2:13" x14ac:dyDescent="0.2">
      <c r="B33" s="395"/>
      <c r="C33" s="395"/>
      <c r="D33" s="395"/>
      <c r="E33" s="395"/>
      <c r="F33" s="395"/>
      <c r="G33" s="395"/>
      <c r="H33" s="396"/>
      <c r="I33" s="396"/>
      <c r="J33" s="44"/>
      <c r="K33" s="44"/>
    </row>
    <row r="34" spans="2:13" x14ac:dyDescent="0.2">
      <c r="B34" s="395"/>
      <c r="C34" s="395"/>
      <c r="D34" s="395"/>
      <c r="E34" s="395"/>
      <c r="F34" s="395"/>
      <c r="G34" s="395"/>
      <c r="H34" s="396"/>
      <c r="I34" s="396"/>
      <c r="J34" s="44"/>
    </row>
    <row r="35" spans="2:13" x14ac:dyDescent="0.2">
      <c r="B35" s="395"/>
      <c r="C35" s="395"/>
      <c r="D35" s="395"/>
      <c r="E35" s="395"/>
      <c r="F35" s="395"/>
      <c r="G35" s="395"/>
      <c r="H35" s="396"/>
      <c r="I35" s="396"/>
      <c r="J35" s="44"/>
    </row>
    <row r="36" spans="2:13" x14ac:dyDescent="0.2">
      <c r="B36" s="395"/>
      <c r="C36" s="395"/>
      <c r="D36" s="395"/>
      <c r="E36" s="395"/>
      <c r="F36" s="395"/>
      <c r="G36" s="395"/>
      <c r="H36" s="396"/>
      <c r="I36" s="396"/>
      <c r="J36" s="44"/>
    </row>
    <row r="37" spans="2:13" x14ac:dyDescent="0.2">
      <c r="B37" s="395"/>
      <c r="C37" s="395"/>
      <c r="D37" s="395"/>
      <c r="E37" s="395"/>
      <c r="F37" s="395"/>
      <c r="G37" s="395"/>
      <c r="H37" s="396"/>
      <c r="I37" s="396"/>
      <c r="J37" s="44"/>
    </row>
    <row r="38" spans="2:13" x14ac:dyDescent="0.2">
      <c r="B38" s="395"/>
      <c r="C38" s="395"/>
      <c r="D38" s="395"/>
      <c r="E38" s="395"/>
      <c r="F38" s="395"/>
      <c r="G38" s="395"/>
      <c r="H38" s="396"/>
      <c r="I38" s="396"/>
      <c r="J38" s="44"/>
    </row>
    <row r="39" spans="2:13" x14ac:dyDescent="0.2">
      <c r="B39" s="395"/>
      <c r="C39" s="395"/>
      <c r="D39" s="395"/>
      <c r="E39" s="395"/>
      <c r="F39" s="395"/>
      <c r="G39" s="395"/>
      <c r="H39" s="396"/>
      <c r="I39" s="396"/>
      <c r="J39" s="44"/>
    </row>
    <row r="40" spans="2:13" x14ac:dyDescent="0.2">
      <c r="B40" s="395"/>
      <c r="C40" s="395"/>
      <c r="D40" s="395"/>
      <c r="E40" s="395"/>
      <c r="F40" s="395"/>
      <c r="G40" s="395"/>
      <c r="H40" s="396"/>
      <c r="I40" s="396"/>
      <c r="J40" s="44"/>
    </row>
    <row r="41" spans="2:13" x14ac:dyDescent="0.2">
      <c r="B41" s="395"/>
      <c r="C41" s="395"/>
      <c r="D41" s="395"/>
      <c r="E41" s="395"/>
      <c r="F41" s="395"/>
      <c r="G41" s="395"/>
      <c r="H41" s="396"/>
      <c r="I41" s="396"/>
      <c r="J41" s="44"/>
    </row>
    <row r="42" spans="2:13" x14ac:dyDescent="0.2">
      <c r="B42" s="395"/>
      <c r="C42" s="395"/>
      <c r="D42" s="395"/>
      <c r="E42" s="395"/>
      <c r="F42" s="395"/>
      <c r="G42" s="395"/>
      <c r="H42" s="396"/>
      <c r="I42" s="396"/>
      <c r="J42" s="44"/>
    </row>
    <row r="43" spans="2:13" x14ac:dyDescent="0.2">
      <c r="B43" s="395"/>
      <c r="C43" s="395"/>
      <c r="D43" s="395"/>
      <c r="E43" s="395"/>
      <c r="F43" s="395"/>
      <c r="G43" s="395"/>
      <c r="H43" s="396"/>
      <c r="I43" s="396"/>
      <c r="J43" s="44"/>
      <c r="K43" s="44"/>
      <c r="L43" s="44"/>
      <c r="M43" s="44"/>
    </row>
    <row r="44" spans="2:13" ht="15.75" customHeight="1" x14ac:dyDescent="0.2">
      <c r="B44" s="395"/>
      <c r="C44" s="395"/>
      <c r="D44" s="395"/>
      <c r="E44" s="395"/>
      <c r="F44" s="395"/>
      <c r="G44" s="395"/>
      <c r="H44" s="396"/>
      <c r="I44" s="396"/>
      <c r="J44" s="44"/>
      <c r="K44" s="44"/>
      <c r="L44" s="44"/>
      <c r="M44" s="44"/>
    </row>
    <row r="45" spans="2:13" x14ac:dyDescent="0.2">
      <c r="B45" s="395"/>
      <c r="C45" s="395"/>
      <c r="D45" s="395"/>
      <c r="E45" s="395"/>
      <c r="F45" s="395"/>
      <c r="G45" s="395"/>
      <c r="H45" s="396"/>
      <c r="I45" s="396"/>
      <c r="J45" s="44"/>
      <c r="K45" s="44"/>
      <c r="L45" s="44"/>
      <c r="M45" s="44"/>
    </row>
    <row r="46" spans="2:13" x14ac:dyDescent="0.2">
      <c r="B46" s="395"/>
      <c r="C46" s="395"/>
      <c r="D46" s="395"/>
      <c r="E46" s="395"/>
      <c r="F46" s="395"/>
      <c r="G46" s="395"/>
      <c r="H46" s="396"/>
      <c r="I46" s="396"/>
      <c r="J46" s="44"/>
      <c r="K46" s="44"/>
      <c r="L46" s="44"/>
      <c r="M46" s="44"/>
    </row>
    <row r="47" spans="2:13" x14ac:dyDescent="0.2">
      <c r="B47" s="395"/>
      <c r="C47" s="395"/>
      <c r="D47" s="395"/>
      <c r="E47" s="395"/>
      <c r="F47" s="395"/>
      <c r="G47" s="395"/>
      <c r="H47" s="396"/>
      <c r="I47" s="396"/>
      <c r="J47" s="44"/>
      <c r="K47" s="44"/>
      <c r="L47" s="44"/>
      <c r="M47" s="44"/>
    </row>
    <row r="48" spans="2:13" x14ac:dyDescent="0.2">
      <c r="B48" s="395"/>
      <c r="C48" s="395"/>
      <c r="D48" s="395"/>
      <c r="E48" s="395"/>
      <c r="F48" s="395"/>
      <c r="G48" s="395"/>
      <c r="H48" s="396"/>
      <c r="I48" s="396"/>
      <c r="J48" s="44"/>
      <c r="K48" s="44"/>
      <c r="L48" s="44"/>
      <c r="M48" s="44"/>
    </row>
    <row r="49" spans="2:13" x14ac:dyDescent="0.2">
      <c r="B49" s="395"/>
      <c r="C49" s="395"/>
      <c r="D49" s="395"/>
      <c r="E49" s="395"/>
      <c r="F49" s="395"/>
      <c r="G49" s="395"/>
      <c r="H49" s="396"/>
      <c r="I49" s="396"/>
      <c r="J49" s="44"/>
      <c r="K49" s="44"/>
      <c r="L49" s="44"/>
      <c r="M49" s="44"/>
    </row>
    <row r="50" spans="2:13" x14ac:dyDescent="0.2">
      <c r="B50" s="395"/>
      <c r="C50" s="395"/>
      <c r="D50" s="395"/>
      <c r="E50" s="395"/>
      <c r="F50" s="395"/>
      <c r="G50" s="395"/>
      <c r="H50" s="396"/>
      <c r="I50" s="396"/>
      <c r="J50" s="44"/>
      <c r="K50" s="44"/>
      <c r="L50" s="44"/>
      <c r="M50" s="44"/>
    </row>
    <row r="51" spans="2:13" x14ac:dyDescent="0.2">
      <c r="B51" s="395"/>
      <c r="C51" s="395"/>
      <c r="D51" s="395"/>
      <c r="E51" s="395"/>
      <c r="F51" s="395"/>
      <c r="G51" s="395"/>
      <c r="H51" s="396"/>
      <c r="I51" s="396"/>
      <c r="J51" s="44"/>
      <c r="K51" s="44"/>
      <c r="L51" s="44"/>
      <c r="M51" s="44"/>
    </row>
    <row r="52" spans="2:13" x14ac:dyDescent="0.2">
      <c r="B52" s="395"/>
      <c r="C52" s="395"/>
      <c r="D52" s="395"/>
      <c r="E52" s="395"/>
      <c r="F52" s="395"/>
      <c r="G52" s="395"/>
      <c r="H52" s="396"/>
      <c r="I52" s="396"/>
      <c r="J52" s="44"/>
      <c r="K52" s="44"/>
      <c r="L52" s="44"/>
      <c r="M52" s="44"/>
    </row>
    <row r="53" spans="2:13" x14ac:dyDescent="0.2">
      <c r="B53" s="395"/>
      <c r="C53" s="395"/>
      <c r="D53" s="395"/>
      <c r="E53" s="395"/>
      <c r="F53" s="395"/>
      <c r="G53" s="395"/>
      <c r="H53" s="396"/>
      <c r="I53" s="396"/>
    </row>
    <row r="54" spans="2:13" x14ac:dyDescent="0.2">
      <c r="B54" s="395"/>
      <c r="C54" s="395"/>
      <c r="D54" s="395"/>
      <c r="E54" s="395"/>
      <c r="F54" s="395"/>
      <c r="G54" s="395"/>
      <c r="H54" s="396"/>
      <c r="I54" s="396"/>
    </row>
    <row r="55" spans="2:13" x14ac:dyDescent="0.2">
      <c r="B55" s="395"/>
      <c r="C55" s="395"/>
      <c r="D55" s="395"/>
      <c r="E55" s="395"/>
      <c r="F55" s="395"/>
      <c r="G55" s="395"/>
      <c r="H55" s="396"/>
      <c r="I55" s="396"/>
    </row>
    <row r="56" spans="2:13" x14ac:dyDescent="0.2">
      <c r="B56" s="395"/>
      <c r="C56" s="395"/>
      <c r="D56" s="395"/>
      <c r="E56" s="395"/>
      <c r="F56" s="395"/>
      <c r="G56" s="395"/>
      <c r="H56" s="396"/>
      <c r="I56" s="396"/>
    </row>
    <row r="57" spans="2:13" x14ac:dyDescent="0.2">
      <c r="B57" s="395"/>
      <c r="C57" s="395"/>
      <c r="D57" s="395"/>
      <c r="E57" s="395"/>
      <c r="F57" s="395"/>
      <c r="G57" s="395"/>
      <c r="H57" s="396"/>
      <c r="I57" s="396"/>
    </row>
    <row r="58" spans="2:13" x14ac:dyDescent="0.2">
      <c r="B58" s="395"/>
      <c r="C58" s="395"/>
      <c r="D58" s="395"/>
      <c r="E58" s="395"/>
      <c r="F58" s="395"/>
      <c r="G58" s="395"/>
      <c r="H58" s="396"/>
      <c r="I58" s="396"/>
    </row>
    <row r="59" spans="2:13" x14ac:dyDescent="0.2">
      <c r="B59" s="395"/>
      <c r="C59" s="395"/>
      <c r="D59" s="395"/>
      <c r="E59" s="395"/>
      <c r="F59" s="395"/>
      <c r="G59" s="395"/>
      <c r="H59" s="396"/>
      <c r="I59" s="396"/>
    </row>
    <row r="60" spans="2:13" x14ac:dyDescent="0.2">
      <c r="B60" s="395"/>
      <c r="C60" s="395"/>
      <c r="D60" s="395"/>
      <c r="E60" s="395"/>
      <c r="F60" s="395"/>
      <c r="G60" s="395"/>
      <c r="H60" s="396"/>
      <c r="I60" s="396"/>
    </row>
  </sheetData>
  <sheetProtection password="EE8D" sheet="1" objects="1" scenarios="1"/>
  <phoneticPr fontId="10" type="noConversion"/>
  <pageMargins left="0.5502232142857143" right="0.75" top="1" bottom="1" header="0.5" footer="0.5"/>
  <pageSetup scale="87" orientation="portrait" r:id="rId1"/>
  <headerFooter alignWithMargins="0">
    <oddHeader>&amp;C&amp;"Arial,Bold"&amp;22SEEDING RATES AND SEED COST</oddHeader>
    <oddFooter>&amp;CI</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showRowColHeaders="0" showRuler="0" view="pageLayout" zoomScale="160" zoomScaleNormal="100" zoomScalePageLayoutView="160" workbookViewId="0">
      <selection activeCell="G38" sqref="G38"/>
    </sheetView>
  </sheetViews>
  <sheetFormatPr defaultRowHeight="12.75" x14ac:dyDescent="0.2"/>
  <cols>
    <col min="1" max="1" width="0.28515625" style="94" customWidth="1"/>
    <col min="2" max="2" width="14.28515625" customWidth="1"/>
    <col min="3" max="4" width="6.5703125" customWidth="1"/>
    <col min="5" max="5" width="8.42578125" customWidth="1"/>
    <col min="6" max="6" width="4" style="76" customWidth="1"/>
    <col min="7" max="7" width="8.42578125" customWidth="1"/>
    <col min="8" max="8" width="2.5703125" customWidth="1"/>
    <col min="9" max="9" width="11.85546875" customWidth="1"/>
    <col min="10" max="10" width="11.7109375" customWidth="1"/>
    <col min="11" max="11" width="10.42578125" customWidth="1"/>
    <col min="12" max="12" width="11.140625" customWidth="1"/>
    <col min="13" max="13" width="3" hidden="1" customWidth="1"/>
    <col min="14" max="14" width="0.42578125" customWidth="1"/>
  </cols>
  <sheetData>
    <row r="1" spans="1:13" ht="15.75" x14ac:dyDescent="0.25">
      <c r="B1" s="944" t="s">
        <v>303</v>
      </c>
      <c r="C1" s="1182" t="s">
        <v>79</v>
      </c>
      <c r="E1" s="576"/>
      <c r="F1" s="576"/>
      <c r="G1" s="114"/>
      <c r="H1" s="114"/>
      <c r="I1" s="576"/>
      <c r="K1" s="395"/>
      <c r="L1" s="576"/>
      <c r="M1" s="576"/>
    </row>
    <row r="2" spans="1:13" x14ac:dyDescent="0.2">
      <c r="B2" s="576"/>
      <c r="C2" s="943"/>
      <c r="D2" s="943"/>
      <c r="E2" s="576"/>
      <c r="F2" s="576"/>
      <c r="G2" s="114"/>
      <c r="H2" s="114"/>
      <c r="I2" s="576"/>
      <c r="J2" s="576"/>
      <c r="K2" s="576"/>
      <c r="L2" s="576"/>
      <c r="M2" s="576"/>
    </row>
    <row r="3" spans="1:13" ht="18" x14ac:dyDescent="0.25">
      <c r="D3" s="941" t="s">
        <v>274</v>
      </c>
      <c r="E3" s="946"/>
      <c r="F3" s="946"/>
      <c r="G3" s="947"/>
      <c r="H3" s="1085"/>
      <c r="J3" s="942" t="s">
        <v>275</v>
      </c>
      <c r="L3" s="576"/>
      <c r="M3" s="576"/>
    </row>
    <row r="4" spans="1:13" ht="14.1" customHeight="1" x14ac:dyDescent="0.2">
      <c r="B4" s="950"/>
      <c r="C4" s="951"/>
      <c r="D4" s="951"/>
      <c r="E4" s="950"/>
      <c r="F4" s="950"/>
      <c r="G4" s="952" t="s">
        <v>277</v>
      </c>
      <c r="H4" s="114"/>
      <c r="M4" s="576"/>
    </row>
    <row r="5" spans="1:13" ht="14.1" customHeight="1" thickBot="1" x14ac:dyDescent="0.25">
      <c r="B5" s="954" t="s">
        <v>143</v>
      </c>
      <c r="C5" s="954" t="s">
        <v>278</v>
      </c>
      <c r="D5" s="955" t="s">
        <v>279</v>
      </c>
      <c r="E5" s="954" t="s">
        <v>223</v>
      </c>
      <c r="F5" s="956" t="s">
        <v>87</v>
      </c>
      <c r="G5" s="954" t="s">
        <v>223</v>
      </c>
      <c r="H5" s="114"/>
      <c r="M5" s="576"/>
    </row>
    <row r="6" spans="1:13" ht="12.75" customHeight="1" thickTop="1" x14ac:dyDescent="0.2">
      <c r="B6" s="1280" t="s">
        <v>129</v>
      </c>
      <c r="C6" s="1281"/>
      <c r="D6" s="1282"/>
      <c r="E6" s="1283">
        <f>'Seed Rates &amp; Cost (I)'!H21</f>
        <v>78</v>
      </c>
      <c r="F6" s="1284"/>
      <c r="G6" s="1285">
        <f>'Seed Rates &amp; Cost (I)'!I21</f>
        <v>0</v>
      </c>
      <c r="H6" s="114"/>
      <c r="I6" s="948" t="s">
        <v>53</v>
      </c>
      <c r="M6" s="576"/>
    </row>
    <row r="7" spans="1:13" ht="12.75" customHeight="1" x14ac:dyDescent="0.2">
      <c r="B7" s="1122" t="s">
        <v>170</v>
      </c>
      <c r="C7" s="1123"/>
      <c r="D7" s="1123"/>
      <c r="E7" s="1129">
        <f>'Seed Treat &amp; Herbicide (III)'!D20</f>
        <v>0</v>
      </c>
      <c r="F7" s="1223"/>
      <c r="G7" s="128">
        <f>'Seed Treat &amp; Herbicide (III)'!F20</f>
        <v>0</v>
      </c>
      <c r="H7" s="114"/>
      <c r="I7" s="1600" t="s">
        <v>650</v>
      </c>
      <c r="J7" s="1618"/>
      <c r="K7" s="1618"/>
      <c r="L7" s="1618"/>
      <c r="M7" s="1201"/>
    </row>
    <row r="8" spans="1:13" ht="12.75" customHeight="1" x14ac:dyDescent="0.2">
      <c r="B8" s="1122" t="s">
        <v>120</v>
      </c>
      <c r="C8" s="1123"/>
      <c r="D8" s="1123"/>
      <c r="E8" s="1129">
        <f>'Fertilizer (II)'!C35</f>
        <v>1</v>
      </c>
      <c r="F8" s="1224"/>
      <c r="G8" s="152">
        <f>'Fertilizer (II)'!H35</f>
        <v>0</v>
      </c>
      <c r="H8" s="114"/>
      <c r="I8" s="1618"/>
      <c r="J8" s="1618"/>
      <c r="K8" s="1618"/>
      <c r="L8" s="1618"/>
      <c r="M8" s="1205"/>
    </row>
    <row r="9" spans="1:13" ht="12.75" customHeight="1" x14ac:dyDescent="0.2">
      <c r="B9" s="1122" t="s">
        <v>578</v>
      </c>
      <c r="C9" s="1123">
        <f>'Fertilizer (II)'!C21</f>
        <v>165</v>
      </c>
      <c r="D9" s="1123" t="s">
        <v>92</v>
      </c>
      <c r="E9" s="1124">
        <f>C9*'Fertilizer (II)'!D29</f>
        <v>89.511165469896625</v>
      </c>
      <c r="F9" s="982">
        <f>'Fertilizer (II)'!H21</f>
        <v>0</v>
      </c>
      <c r="G9" s="164">
        <f>F9*'Fertilizer (II)'!I29</f>
        <v>0</v>
      </c>
      <c r="H9" s="114"/>
      <c r="I9" s="1618"/>
      <c r="J9" s="1618"/>
      <c r="K9" s="1618"/>
      <c r="L9" s="1618"/>
      <c r="M9" s="576"/>
    </row>
    <row r="10" spans="1:13" s="76" customFormat="1" ht="12.75" customHeight="1" x14ac:dyDescent="0.2">
      <c r="A10" s="94"/>
      <c r="B10" s="1125" t="s">
        <v>499</v>
      </c>
      <c r="C10" s="1123">
        <f>'Fertilizer (II)'!D21</f>
        <v>0</v>
      </c>
      <c r="D10" s="1123" t="s">
        <v>92</v>
      </c>
      <c r="E10" s="1124">
        <f>C10*'Fertilizer (II)'!D32</f>
        <v>0</v>
      </c>
      <c r="F10" s="982">
        <f>'Fertilizer (II)'!I21</f>
        <v>0</v>
      </c>
      <c r="G10" s="164">
        <f>F10*'Fertilizer (II)'!I32</f>
        <v>0</v>
      </c>
      <c r="H10" s="114"/>
      <c r="I10" s="1618"/>
      <c r="J10" s="1618"/>
      <c r="K10" s="1618"/>
      <c r="L10" s="1618"/>
      <c r="M10" s="576"/>
    </row>
    <row r="11" spans="1:13" ht="12.75" customHeight="1" x14ac:dyDescent="0.2">
      <c r="B11" s="1125" t="s">
        <v>312</v>
      </c>
      <c r="C11" s="1123">
        <f>'Fertilizer (II)'!E21</f>
        <v>35</v>
      </c>
      <c r="D11" s="1123" t="s">
        <v>92</v>
      </c>
      <c r="E11" s="1124">
        <f>C11*'Fertilizer (II)'!D30</f>
        <v>23.258676835671235</v>
      </c>
      <c r="F11" s="982">
        <f>'Fertilizer (II)'!J21</f>
        <v>0</v>
      </c>
      <c r="G11" s="164">
        <f>F11*'Fertilizer (II)'!I30</f>
        <v>0</v>
      </c>
      <c r="H11" s="114"/>
      <c r="I11" s="1618"/>
      <c r="J11" s="1618"/>
      <c r="K11" s="1618"/>
      <c r="L11" s="1618"/>
      <c r="M11" s="1201"/>
    </row>
    <row r="12" spans="1:13" ht="12.75" customHeight="1" x14ac:dyDescent="0.2">
      <c r="B12" s="1125" t="s">
        <v>313</v>
      </c>
      <c r="C12" s="1123">
        <f>'Fertilizer (II)'!F21</f>
        <v>15</v>
      </c>
      <c r="D12" s="1123" t="s">
        <v>92</v>
      </c>
      <c r="E12" s="1124">
        <f>C12*'Fertilizer (II)'!D31</f>
        <v>6.3667232597623089</v>
      </c>
      <c r="F12" s="1204">
        <f>'Fertilizer (II)'!K21</f>
        <v>0</v>
      </c>
      <c r="G12" s="164">
        <f>F12*'Fertilizer (II)'!I31</f>
        <v>0</v>
      </c>
      <c r="H12" s="114"/>
      <c r="I12" s="1618"/>
      <c r="J12" s="1618"/>
      <c r="K12" s="1618"/>
      <c r="L12" s="1618"/>
      <c r="M12" s="1205"/>
    </row>
    <row r="13" spans="1:13" ht="12.75" customHeight="1" thickBot="1" x14ac:dyDescent="0.25">
      <c r="B13" s="1122" t="s">
        <v>131</v>
      </c>
      <c r="C13" s="1123"/>
      <c r="D13" s="1123"/>
      <c r="E13" s="1129">
        <f>'Seed Treat &amp; Herbicide (III)'!D48+'Seed Treat &amp; Herbicide (III)'!D29</f>
        <v>18.07</v>
      </c>
      <c r="F13" s="1226"/>
      <c r="G13" s="128">
        <f>'Seed Treat &amp; Herbicide (III)'!F48+'Seed Treat &amp; Herbicide (III)'!F29</f>
        <v>0</v>
      </c>
      <c r="H13" s="114"/>
      <c r="I13" s="1286" t="s">
        <v>54</v>
      </c>
      <c r="J13" s="1286"/>
      <c r="K13" s="1286"/>
      <c r="L13" s="1286"/>
      <c r="M13" s="1201"/>
    </row>
    <row r="14" spans="1:13" ht="12.75" customHeight="1" thickTop="1" x14ac:dyDescent="0.2">
      <c r="B14" s="1122" t="s">
        <v>136</v>
      </c>
      <c r="C14" s="1123"/>
      <c r="D14" s="1123"/>
      <c r="E14" s="1129">
        <f>'Insecticide &amp; Fungicide (IV)'!D21</f>
        <v>0</v>
      </c>
      <c r="F14" s="1223"/>
      <c r="G14" s="128">
        <f>'Insecticide &amp; Fungicide (IV)'!F21</f>
        <v>0</v>
      </c>
      <c r="H14" s="114"/>
      <c r="I14" s="1287" t="s">
        <v>285</v>
      </c>
      <c r="J14" s="1288"/>
      <c r="K14" s="40">
        <f>'Seed Rates &amp; Cost (I)'!D20</f>
        <v>380</v>
      </c>
      <c r="L14" s="1289" t="s">
        <v>86</v>
      </c>
      <c r="M14" s="576"/>
    </row>
    <row r="15" spans="1:13" ht="12.75" customHeight="1" thickBot="1" x14ac:dyDescent="0.25">
      <c r="B15" s="1122" t="s">
        <v>137</v>
      </c>
      <c r="C15" s="1123"/>
      <c r="D15" s="1123"/>
      <c r="E15" s="1129">
        <f>'Insecticide &amp; Fungicide (IV)'!D45</f>
        <v>0</v>
      </c>
      <c r="F15" s="1223"/>
      <c r="G15" s="128">
        <f>'Insecticide &amp; Fungicide (IV)'!F45</f>
        <v>0</v>
      </c>
      <c r="H15" s="114"/>
      <c r="I15" s="1188" t="s">
        <v>83</v>
      </c>
      <c r="J15" s="994"/>
      <c r="K15" s="26">
        <v>32000</v>
      </c>
      <c r="L15" s="1273" t="s">
        <v>345</v>
      </c>
      <c r="M15" s="576"/>
    </row>
    <row r="16" spans="1:13" ht="12.75" customHeight="1" thickTop="1" x14ac:dyDescent="0.2">
      <c r="B16" s="1122" t="s">
        <v>287</v>
      </c>
      <c r="C16" s="1123"/>
      <c r="D16" s="1123"/>
      <c r="E16" s="1129">
        <f>'Fuel and Repair(VI)'!C20</f>
        <v>6.44</v>
      </c>
      <c r="F16" s="1223"/>
      <c r="G16" s="128">
        <f>'Fuel and Repair(VI)'!D20</f>
        <v>0</v>
      </c>
      <c r="H16" s="114"/>
      <c r="J16" s="1290"/>
      <c r="K16" s="576"/>
      <c r="L16" s="114"/>
      <c r="M16" s="576"/>
    </row>
    <row r="17" spans="2:13" ht="12.75" customHeight="1" x14ac:dyDescent="0.2">
      <c r="B17" s="1122" t="s">
        <v>288</v>
      </c>
      <c r="C17" s="1123"/>
      <c r="D17" s="1123"/>
      <c r="E17" s="1129">
        <f>'Fuel and Repair(VI)'!F20</f>
        <v>5.5</v>
      </c>
      <c r="F17" s="1223"/>
      <c r="G17" s="152">
        <f>'Fuel and Repair(VI)'!G20</f>
        <v>0</v>
      </c>
      <c r="H17" s="114"/>
      <c r="I17" s="948" t="s">
        <v>55</v>
      </c>
    </row>
    <row r="18" spans="2:13" ht="12.75" customHeight="1" x14ac:dyDescent="0.2">
      <c r="B18" s="1122" t="s">
        <v>634</v>
      </c>
      <c r="C18" s="1123"/>
      <c r="D18" s="1123"/>
      <c r="E18" s="1129">
        <f>'Other &amp; Custom (XI)'!E47</f>
        <v>288</v>
      </c>
      <c r="F18" s="1224"/>
      <c r="G18" s="152">
        <f>'Other &amp; Custom (XI)'!F47</f>
        <v>0</v>
      </c>
      <c r="H18" s="114"/>
      <c r="I18" s="1603" t="s">
        <v>679</v>
      </c>
      <c r="J18" s="1603"/>
      <c r="K18" s="1603"/>
      <c r="L18" s="1603"/>
      <c r="M18" s="1603"/>
    </row>
    <row r="19" spans="2:13" ht="12.75" customHeight="1" x14ac:dyDescent="0.2">
      <c r="B19" s="1122" t="s">
        <v>167</v>
      </c>
      <c r="C19" s="1334">
        <f>'Irrigation (IX)'!C21</f>
        <v>3.5</v>
      </c>
      <c r="D19" s="1123" t="s">
        <v>290</v>
      </c>
      <c r="E19" s="1291">
        <f>'Irrigation (IX)'!C31*(C19/10)</f>
        <v>7</v>
      </c>
      <c r="F19" s="1292">
        <f>'Irrigation (IX)'!E21</f>
        <v>0</v>
      </c>
      <c r="G19" s="152">
        <f>'Irrigation (IX)'!E31*(F19/10)</f>
        <v>0</v>
      </c>
      <c r="H19" s="114"/>
      <c r="I19" s="1603"/>
      <c r="J19" s="1603"/>
      <c r="K19" s="1603"/>
      <c r="L19" s="1603"/>
      <c r="M19" s="1603"/>
    </row>
    <row r="20" spans="2:13" ht="12.75" customHeight="1" x14ac:dyDescent="0.2">
      <c r="B20" s="1122" t="s">
        <v>291</v>
      </c>
      <c r="C20" s="1123"/>
      <c r="D20" s="1123"/>
      <c r="E20" s="1291">
        <f>'Irrigation (IX)'!$C$36</f>
        <v>11.278195488721805</v>
      </c>
      <c r="F20" s="171"/>
      <c r="G20" s="153" t="e">
        <f>'Irrigation (IX)'!E36</f>
        <v>#DIV/0!</v>
      </c>
      <c r="H20" s="115"/>
      <c r="I20" s="1603"/>
      <c r="J20" s="1603"/>
      <c r="K20" s="1603"/>
      <c r="L20" s="1603"/>
      <c r="M20" s="1603"/>
    </row>
    <row r="21" spans="2:13" ht="12.75" customHeight="1" x14ac:dyDescent="0.2">
      <c r="B21" s="1122" t="s">
        <v>327</v>
      </c>
      <c r="C21" s="1123"/>
      <c r="D21" s="1123"/>
      <c r="E21" s="1291">
        <f>'Irrigation (IX)'!$C$29+(C19/12*3.5)</f>
        <v>26.410833333333333</v>
      </c>
      <c r="F21" s="1229"/>
      <c r="G21" s="128">
        <f>'Irrigation (IX)'!$E$29+(F19/12*3.5)</f>
        <v>0</v>
      </c>
      <c r="H21" s="114"/>
      <c r="I21" s="1603"/>
      <c r="J21" s="1603"/>
      <c r="K21" s="1603"/>
      <c r="L21" s="1603"/>
      <c r="M21" s="1603"/>
    </row>
    <row r="22" spans="2:13" ht="12.75" customHeight="1" x14ac:dyDescent="0.2">
      <c r="B22" s="1122" t="s">
        <v>168</v>
      </c>
      <c r="C22" s="1123"/>
      <c r="D22" s="1152"/>
      <c r="E22" s="1291">
        <f>'Crop Yields, Prices &amp; Insur (X)'!C48</f>
        <v>0</v>
      </c>
      <c r="F22" s="1229"/>
      <c r="G22" s="152">
        <f>'Crop Yields, Prices &amp; Insur (X)'!D48</f>
        <v>0</v>
      </c>
      <c r="H22" s="114"/>
      <c r="I22" s="1603"/>
      <c r="J22" s="1603"/>
      <c r="K22" s="1603"/>
      <c r="L22" s="1603"/>
      <c r="M22" s="1603"/>
    </row>
    <row r="23" spans="2:13" ht="12.75" customHeight="1" x14ac:dyDescent="0.2">
      <c r="B23" s="1122" t="s">
        <v>169</v>
      </c>
      <c r="C23" s="1123"/>
      <c r="D23" s="1130"/>
      <c r="E23" s="1291">
        <f>'Crop Yields, Prices &amp; Insur (X)'!H48</f>
        <v>0</v>
      </c>
      <c r="F23" s="1293"/>
      <c r="G23" s="152">
        <f>'Crop Yields, Prices &amp; Insur (X)'!I48</f>
        <v>0</v>
      </c>
      <c r="H23" s="114"/>
      <c r="I23" s="1597" t="s">
        <v>400</v>
      </c>
      <c r="J23" s="1597"/>
      <c r="K23" s="1597"/>
      <c r="L23" s="1597"/>
      <c r="M23" s="576"/>
    </row>
    <row r="24" spans="2:13" ht="12.75" customHeight="1" x14ac:dyDescent="0.2">
      <c r="B24" s="1122" t="s">
        <v>293</v>
      </c>
      <c r="C24" s="1123">
        <f>'Overhead &amp; Labour (VIII)'!D44</f>
        <v>0</v>
      </c>
      <c r="D24" s="1123" t="s">
        <v>294</v>
      </c>
      <c r="E24" s="1294">
        <f>'Overhead &amp; Labour (VIII)'!E44</f>
        <v>0</v>
      </c>
      <c r="F24" s="1295">
        <f>'Overhead &amp; Labour (VIII)'!F44</f>
        <v>0</v>
      </c>
      <c r="G24" s="152">
        <f>'Overhead &amp; Labour (VIII)'!G44</f>
        <v>0</v>
      </c>
      <c r="H24" s="114"/>
      <c r="I24" s="1597"/>
      <c r="J24" s="1597"/>
      <c r="K24" s="1597"/>
      <c r="L24" s="1597"/>
      <c r="M24" s="576"/>
    </row>
    <row r="25" spans="2:13" ht="12.75" customHeight="1" x14ac:dyDescent="0.2">
      <c r="B25" s="1122" t="s">
        <v>196</v>
      </c>
      <c r="C25" s="1123"/>
      <c r="D25" s="1123"/>
      <c r="E25" s="103">
        <f>'Other &amp; Custom (XI)'!E18</f>
        <v>0</v>
      </c>
      <c r="F25" s="171"/>
      <c r="G25" s="152">
        <f>'Other &amp; Custom (XI)'!F18</f>
        <v>0</v>
      </c>
      <c r="H25" s="114"/>
      <c r="I25" s="1597"/>
      <c r="J25" s="1597"/>
      <c r="K25" s="1597"/>
      <c r="L25" s="1597"/>
      <c r="M25" s="576"/>
    </row>
    <row r="26" spans="2:13" ht="12.75" customHeight="1" x14ac:dyDescent="0.2">
      <c r="B26" s="1122" t="s">
        <v>295</v>
      </c>
      <c r="C26" s="1123"/>
      <c r="D26" s="1123"/>
      <c r="E26" s="1291">
        <f>'Overhead &amp; Labour (VIII)'!$F$23</f>
        <v>9.1999999999999993</v>
      </c>
      <c r="F26" s="1293"/>
      <c r="G26" s="154" t="e">
        <f>'Overhead &amp; Labour (VIII)'!G23</f>
        <v>#DIV/0!</v>
      </c>
      <c r="H26" s="114"/>
      <c r="I26" s="1003" t="s">
        <v>329</v>
      </c>
      <c r="M26" s="576"/>
    </row>
    <row r="27" spans="2:13" ht="14.25" customHeight="1" thickBot="1" x14ac:dyDescent="0.25">
      <c r="B27" s="1132" t="s">
        <v>14</v>
      </c>
      <c r="C27" s="1133">
        <f>'Equipment, Buildings, Land (V)'!E37</f>
        <v>4.2</v>
      </c>
      <c r="D27" s="1134" t="s">
        <v>200</v>
      </c>
      <c r="E27" s="1296">
        <f>SUM(E6:E26)*(C27/100)*0.5</f>
        <v>11.970747482135092</v>
      </c>
      <c r="F27" s="1297">
        <f>'Equipment, Buildings, Land (V)'!H37</f>
        <v>0</v>
      </c>
      <c r="G27" s="155" t="e">
        <f>SUM(G6:G26)*(F27/100)*0.5</f>
        <v>#DIV/0!</v>
      </c>
      <c r="H27" s="114"/>
      <c r="I27" s="1598" t="s">
        <v>632</v>
      </c>
      <c r="J27" s="1598"/>
      <c r="K27" s="1598"/>
      <c r="L27" s="1598"/>
      <c r="M27" s="576"/>
    </row>
    <row r="28" spans="2:13" ht="12.75" customHeight="1" thickBot="1" x14ac:dyDescent="0.25">
      <c r="B28" s="1008" t="s">
        <v>43</v>
      </c>
      <c r="C28" s="1009"/>
      <c r="D28" s="1010"/>
      <c r="E28" s="1011">
        <f>SUM(E6:E27)</f>
        <v>582.00634186952038</v>
      </c>
      <c r="F28" s="1230"/>
      <c r="G28" s="156" t="e">
        <f>SUM(G6:G27)</f>
        <v>#DIV/0!</v>
      </c>
      <c r="H28" s="114"/>
      <c r="I28" s="1183" t="s">
        <v>645</v>
      </c>
      <c r="J28" s="395"/>
      <c r="K28" s="395"/>
      <c r="L28" s="395"/>
      <c r="M28" s="576"/>
    </row>
    <row r="29" spans="2:13" ht="12.75" customHeight="1" x14ac:dyDescent="0.2">
      <c r="B29" s="1013" t="s">
        <v>298</v>
      </c>
      <c r="C29" s="1014"/>
      <c r="D29" s="980"/>
      <c r="E29" s="1015">
        <f>'Equipment, Buildings, Land (V)'!$L$33</f>
        <v>65.793115405604922</v>
      </c>
      <c r="F29" s="1231"/>
      <c r="G29" s="157" t="e">
        <f>'Equipment, Buildings, Land (V)'!M33</f>
        <v>#NUM!</v>
      </c>
      <c r="H29" s="114"/>
      <c r="I29" s="1183" t="s">
        <v>646</v>
      </c>
      <c r="J29" s="1039"/>
      <c r="K29" s="1039"/>
      <c r="L29" s="1039"/>
      <c r="M29" s="576"/>
    </row>
    <row r="30" spans="2:13" ht="12.75" customHeight="1" x14ac:dyDescent="0.2">
      <c r="B30" s="1122" t="s">
        <v>299</v>
      </c>
      <c r="C30" s="1136"/>
      <c r="D30" s="1137"/>
      <c r="E30" s="1213">
        <f>'Irrigation (IX)'!$C$42</f>
        <v>28.026072536255075</v>
      </c>
      <c r="F30" s="1232"/>
      <c r="G30" s="153" t="e">
        <f>'Irrigation (IX)'!E42</f>
        <v>#NUM!</v>
      </c>
      <c r="H30" s="114"/>
      <c r="I30" s="1438" t="s">
        <v>647</v>
      </c>
      <c r="M30" s="1214"/>
    </row>
    <row r="31" spans="2:13" ht="12.75" customHeight="1" x14ac:dyDescent="0.2">
      <c r="B31" s="1139" t="s">
        <v>300</v>
      </c>
      <c r="C31" s="1123"/>
      <c r="D31" s="1123"/>
      <c r="E31" s="1215">
        <f>D43</f>
        <v>5</v>
      </c>
      <c r="F31" s="1231"/>
      <c r="G31" s="153">
        <f>G43</f>
        <v>0</v>
      </c>
      <c r="H31" s="114"/>
      <c r="I31" s="1603" t="s">
        <v>648</v>
      </c>
      <c r="J31" s="1603"/>
      <c r="K31" s="1603"/>
      <c r="L31" s="1603"/>
      <c r="M31" s="1214"/>
    </row>
    <row r="32" spans="2:13" ht="12.75" customHeight="1" thickBot="1" x14ac:dyDescent="0.25">
      <c r="B32" s="1132" t="s">
        <v>301</v>
      </c>
      <c r="C32" s="1133"/>
      <c r="D32" s="1134"/>
      <c r="E32" s="1216">
        <f>'Equipment, Buildings, Land (V)'!$E$36</f>
        <v>56.25</v>
      </c>
      <c r="F32" s="1231"/>
      <c r="G32" s="158">
        <f>'Equipment, Buildings, Land (V)'!H36</f>
        <v>0</v>
      </c>
      <c r="H32" s="114"/>
      <c r="I32" s="1603"/>
      <c r="J32" s="1603"/>
      <c r="K32" s="1603"/>
      <c r="L32" s="1603"/>
      <c r="M32" s="1148"/>
    </row>
    <row r="33" spans="2:13" ht="13.5" thickBot="1" x14ac:dyDescent="0.25">
      <c r="B33" s="1174" t="s">
        <v>44</v>
      </c>
      <c r="C33" s="1009"/>
      <c r="D33" s="1009"/>
      <c r="E33" s="1011">
        <f>SUM(E29:E32)</f>
        <v>155.06918794185998</v>
      </c>
      <c r="F33" s="1230"/>
      <c r="G33" s="156" t="e">
        <f>SUM(G29:G32)</f>
        <v>#NUM!</v>
      </c>
      <c r="H33" s="114"/>
      <c r="I33" s="1603"/>
      <c r="J33" s="1603"/>
      <c r="K33" s="1603"/>
      <c r="L33" s="1603"/>
      <c r="M33" s="1148"/>
    </row>
    <row r="34" spans="2:13" ht="12.75" customHeight="1" thickBot="1" x14ac:dyDescent="0.25">
      <c r="B34" s="1008" t="s">
        <v>45</v>
      </c>
      <c r="C34" s="1035"/>
      <c r="D34" s="1035"/>
      <c r="E34" s="1035">
        <f>($E33+$E28)</f>
        <v>737.07552981138042</v>
      </c>
      <c r="F34" s="1236"/>
      <c r="G34" s="156" t="e">
        <f>G28+G33</f>
        <v>#DIV/0!</v>
      </c>
      <c r="H34" s="114"/>
      <c r="J34" s="1025"/>
      <c r="K34" s="1025"/>
      <c r="L34" s="1025"/>
      <c r="M34" s="1148"/>
    </row>
    <row r="35" spans="2:13" ht="12.75" customHeight="1" x14ac:dyDescent="0.2">
      <c r="B35" s="1026" t="s">
        <v>46</v>
      </c>
      <c r="C35" s="1027"/>
      <c r="D35" s="1027" t="s">
        <v>339</v>
      </c>
      <c r="E35" s="1027" t="s">
        <v>125</v>
      </c>
      <c r="F35" s="1233"/>
      <c r="G35" s="159" t="s">
        <v>125</v>
      </c>
      <c r="H35" s="114"/>
      <c r="I35" s="1024" t="s">
        <v>50</v>
      </c>
      <c r="M35" s="1148"/>
    </row>
    <row r="36" spans="2:13" ht="12.75" customHeight="1" x14ac:dyDescent="0.2">
      <c r="B36" s="1122" t="s">
        <v>342</v>
      </c>
      <c r="C36" s="1123"/>
      <c r="D36" s="1123">
        <f>'Crop Yields, Prices &amp; Insur (X)'!E21</f>
        <v>16</v>
      </c>
      <c r="E36" s="1123">
        <f>'Crop Yields, Prices &amp; Insur (X)'!F21</f>
        <v>24</v>
      </c>
      <c r="F36" s="1234"/>
      <c r="G36" s="145">
        <f>'Crop Yields, Prices &amp; Insur (X)'!G21</f>
        <v>0</v>
      </c>
      <c r="H36" s="114"/>
      <c r="I36" s="1600" t="s">
        <v>680</v>
      </c>
      <c r="J36" s="1600"/>
      <c r="K36" s="1600"/>
      <c r="L36" s="1600"/>
      <c r="M36" s="1148"/>
    </row>
    <row r="37" spans="2:13" ht="12.75" customHeight="1" thickBot="1" x14ac:dyDescent="0.25">
      <c r="B37" s="1132" t="s">
        <v>59</v>
      </c>
      <c r="C37" s="1142"/>
      <c r="D37" s="456"/>
      <c r="E37" s="1278">
        <f>'Crop Yields, Prices &amp; Insur (X)'!H21</f>
        <v>30</v>
      </c>
      <c r="F37" s="1279"/>
      <c r="G37" s="160">
        <f>'Crop Yields, Prices &amp; Insur (X)'!I21</f>
        <v>0</v>
      </c>
      <c r="H37" s="114"/>
      <c r="I37" s="1600"/>
      <c r="J37" s="1600"/>
      <c r="K37" s="1600"/>
      <c r="L37" s="1600"/>
      <c r="M37" s="576"/>
    </row>
    <row r="38" spans="2:13" ht="12.75" customHeight="1" thickBot="1" x14ac:dyDescent="0.25">
      <c r="B38" s="1008" t="s">
        <v>47</v>
      </c>
      <c r="C38" s="1035"/>
      <c r="D38" s="1035">
        <f>D36*E37</f>
        <v>480</v>
      </c>
      <c r="E38" s="1035">
        <f>(E36*E$37)</f>
        <v>720</v>
      </c>
      <c r="F38" s="1236"/>
      <c r="G38" s="1562">
        <f>(G36*G$37)</f>
        <v>0</v>
      </c>
      <c r="H38" s="114"/>
      <c r="I38" s="1600"/>
      <c r="J38" s="1600"/>
      <c r="K38" s="1600"/>
      <c r="L38" s="1600"/>
      <c r="M38" s="576"/>
    </row>
    <row r="39" spans="2:13" ht="12.75" customHeight="1" thickBot="1" x14ac:dyDescent="0.25">
      <c r="B39" s="1008" t="s">
        <v>48</v>
      </c>
      <c r="C39" s="1035"/>
      <c r="D39" s="1035">
        <f>D38-E34</f>
        <v>-257.07552981138042</v>
      </c>
      <c r="E39" s="1035">
        <f>(E38-E34)</f>
        <v>-17.07552981138042</v>
      </c>
      <c r="F39" s="1298"/>
      <c r="G39" s="161" t="e">
        <f>G38-G34</f>
        <v>#DIV/0!</v>
      </c>
      <c r="H39" s="114"/>
      <c r="I39" s="1600"/>
      <c r="J39" s="1600"/>
      <c r="K39" s="1600"/>
      <c r="L39" s="1600"/>
      <c r="M39" s="576"/>
    </row>
    <row r="40" spans="2:13" ht="12.75" customHeight="1" x14ac:dyDescent="0.2">
      <c r="B40" s="1040" t="s">
        <v>300</v>
      </c>
      <c r="C40" s="1144"/>
      <c r="D40" s="1218" t="s">
        <v>192</v>
      </c>
      <c r="E40" s="1299"/>
      <c r="F40" s="1300"/>
      <c r="G40" s="170" t="s">
        <v>192</v>
      </c>
      <c r="H40" s="114"/>
      <c r="I40" s="1600"/>
      <c r="J40" s="1600"/>
      <c r="K40" s="1600"/>
      <c r="L40" s="1600"/>
      <c r="M40" s="576"/>
    </row>
    <row r="41" spans="2:13" ht="12" customHeight="1" x14ac:dyDescent="0.2">
      <c r="B41" s="1013" t="str">
        <f>'Specialized Equipment (VII)'!B48</f>
        <v>Planter</v>
      </c>
      <c r="C41" s="1178"/>
      <c r="D41" s="1220">
        <f>'Specialized Equipment (VII)'!J48</f>
        <v>5</v>
      </c>
      <c r="E41" s="1262">
        <f>'Specialized Equipment (VII)'!C48</f>
        <v>0</v>
      </c>
      <c r="F41" s="1301"/>
      <c r="G41" s="165">
        <f>'Specialized Equipment (VII)'!K48</f>
        <v>0</v>
      </c>
      <c r="H41" s="115"/>
      <c r="I41" s="1600"/>
      <c r="J41" s="1600"/>
      <c r="K41" s="1600"/>
      <c r="L41" s="1600"/>
      <c r="M41" s="576"/>
    </row>
    <row r="42" spans="2:13" ht="12.75" customHeight="1" x14ac:dyDescent="0.2">
      <c r="B42" s="1013"/>
      <c r="C42" s="1123"/>
      <c r="D42" s="1220">
        <f>'Specialized Equipment (VII)'!J49</f>
        <v>0</v>
      </c>
      <c r="E42" s="1629">
        <f>'Specialized Equipment (VII)'!C49</f>
        <v>0</v>
      </c>
      <c r="F42" s="1666"/>
      <c r="G42" s="111">
        <f>'Specialized Equipment (VII)'!K49</f>
        <v>0</v>
      </c>
      <c r="H42" s="115"/>
      <c r="I42" s="1302" t="s">
        <v>57</v>
      </c>
      <c r="J42" s="1183"/>
      <c r="K42" s="1183"/>
      <c r="L42" s="1183"/>
      <c r="M42" s="576"/>
    </row>
    <row r="43" spans="2:13" ht="12.75" customHeight="1" thickBot="1" x14ac:dyDescent="0.25">
      <c r="B43" s="1303" t="s">
        <v>198</v>
      </c>
      <c r="C43" s="1304"/>
      <c r="D43" s="1305">
        <f>SUM(D41:D42)</f>
        <v>5</v>
      </c>
      <c r="E43" s="1606" t="s">
        <v>198</v>
      </c>
      <c r="F43" s="1673"/>
      <c r="G43" s="166">
        <f>SUM(G41:G42)</f>
        <v>0</v>
      </c>
      <c r="H43" s="115"/>
      <c r="I43" s="1600" t="s">
        <v>649</v>
      </c>
      <c r="J43" s="1674"/>
      <c r="K43" s="1674"/>
      <c r="L43" s="1674"/>
      <c r="M43" s="1674"/>
    </row>
    <row r="44" spans="2:13" ht="12.75" customHeight="1" thickTop="1" x14ac:dyDescent="0.2">
      <c r="B44" s="395"/>
      <c r="C44" s="395"/>
      <c r="D44" s="395"/>
      <c r="E44" s="395"/>
      <c r="F44" s="395"/>
      <c r="G44" s="395"/>
      <c r="H44" s="114"/>
      <c r="I44" s="1674"/>
      <c r="J44" s="1674"/>
      <c r="K44" s="1674"/>
      <c r="L44" s="1674"/>
      <c r="M44" s="1674"/>
    </row>
    <row r="45" spans="2:13" ht="12.75" customHeight="1" x14ac:dyDescent="0.2">
      <c r="B45" s="395"/>
      <c r="C45" s="395"/>
      <c r="D45" s="395"/>
      <c r="E45" s="395"/>
      <c r="F45" s="395"/>
      <c r="G45" s="395"/>
      <c r="H45" s="114"/>
      <c r="I45" s="1674"/>
      <c r="J45" s="1674"/>
      <c r="K45" s="1674"/>
      <c r="L45" s="1674"/>
      <c r="M45" s="1674"/>
    </row>
    <row r="46" spans="2:13" ht="12.75" customHeight="1" x14ac:dyDescent="0.2">
      <c r="B46" s="1024" t="s">
        <v>58</v>
      </c>
      <c r="C46" s="1306"/>
      <c r="D46" s="1306"/>
      <c r="E46" s="1307"/>
      <c r="F46" s="1307"/>
      <c r="G46" s="1308"/>
      <c r="H46" s="114"/>
      <c r="I46" s="1183"/>
      <c r="J46" s="1183"/>
      <c r="K46" s="1183"/>
      <c r="L46" s="1183"/>
      <c r="M46" s="576"/>
    </row>
    <row r="47" spans="2:13" ht="14.25" customHeight="1" x14ac:dyDescent="0.2">
      <c r="B47" s="1622" t="s">
        <v>19</v>
      </c>
      <c r="C47" s="1622"/>
      <c r="D47" s="1622"/>
      <c r="E47" s="1622"/>
      <c r="F47" s="1622"/>
      <c r="G47" s="1622"/>
      <c r="H47" s="114"/>
      <c r="I47" s="1183" t="s">
        <v>166</v>
      </c>
      <c r="M47" s="576"/>
    </row>
    <row r="48" spans="2:13" ht="12.6" customHeight="1" x14ac:dyDescent="0.2">
      <c r="B48" s="1622"/>
      <c r="C48" s="1622"/>
      <c r="D48" s="1622"/>
      <c r="E48" s="1622"/>
      <c r="F48" s="1622"/>
      <c r="G48" s="1622"/>
      <c r="H48" s="114"/>
      <c r="I48" s="1605" t="s">
        <v>121</v>
      </c>
      <c r="J48" s="1605"/>
      <c r="K48" s="1605"/>
      <c r="L48" s="1605"/>
      <c r="M48" s="576"/>
    </row>
    <row r="49" spans="2:14" ht="12.6" customHeight="1" x14ac:dyDescent="0.2">
      <c r="B49" s="1622"/>
      <c r="C49" s="1622"/>
      <c r="D49" s="1622"/>
      <c r="E49" s="1622"/>
      <c r="F49" s="1622"/>
      <c r="G49" s="1622"/>
      <c r="H49" s="114"/>
      <c r="I49" s="1605"/>
      <c r="J49" s="1605"/>
      <c r="K49" s="1605"/>
      <c r="L49" s="1605"/>
      <c r="M49" s="576"/>
    </row>
    <row r="50" spans="2:14" ht="12.6" customHeight="1" x14ac:dyDescent="0.2">
      <c r="B50" s="395"/>
      <c r="C50" s="395"/>
      <c r="D50" s="395"/>
      <c r="E50" s="395"/>
      <c r="F50" s="395"/>
      <c r="G50" s="395"/>
      <c r="H50" s="114"/>
      <c r="I50" s="1613" t="s">
        <v>595</v>
      </c>
      <c r="J50" s="1613"/>
      <c r="K50" s="1613"/>
      <c r="L50" s="1613"/>
      <c r="M50" s="1613"/>
      <c r="N50" s="1613"/>
    </row>
    <row r="51" spans="2:14" ht="12.6" customHeight="1" x14ac:dyDescent="0.2">
      <c r="B51" s="395"/>
      <c r="C51" s="395"/>
      <c r="D51" s="395"/>
      <c r="E51" s="395"/>
      <c r="F51" s="395"/>
      <c r="G51" s="395"/>
      <c r="H51" s="114"/>
      <c r="I51" s="1613"/>
      <c r="J51" s="1613"/>
      <c r="K51" s="1613"/>
      <c r="L51" s="1613"/>
      <c r="M51" s="1613"/>
      <c r="N51" s="1613"/>
    </row>
    <row r="52" spans="2:14" ht="12.6" customHeight="1" x14ac:dyDescent="0.2">
      <c r="B52" s="395"/>
      <c r="C52" s="395"/>
      <c r="D52" s="395"/>
      <c r="E52" s="395"/>
      <c r="F52" s="395"/>
      <c r="G52" s="395"/>
      <c r="H52" s="114"/>
      <c r="J52" s="1064"/>
      <c r="K52" s="395"/>
      <c r="L52" s="395"/>
      <c r="M52" s="576"/>
    </row>
    <row r="53" spans="2:14" ht="12.6" customHeight="1" x14ac:dyDescent="0.2">
      <c r="B53" s="1623"/>
      <c r="C53" s="1624"/>
      <c r="D53" s="1624"/>
      <c r="E53" s="1624"/>
      <c r="F53" s="310"/>
      <c r="G53" s="395"/>
      <c r="H53" s="114"/>
      <c r="I53" s="395"/>
      <c r="J53" s="395"/>
      <c r="K53" s="395"/>
      <c r="L53" s="395"/>
      <c r="M53" s="576"/>
    </row>
    <row r="54" spans="2:14" ht="12.6" customHeight="1" x14ac:dyDescent="0.2">
      <c r="H54" s="18"/>
      <c r="M54" s="1"/>
    </row>
    <row r="55" spans="2:14" ht="12.6" customHeight="1" x14ac:dyDescent="0.2">
      <c r="H55" s="18"/>
      <c r="M55" s="1"/>
    </row>
    <row r="56" spans="2:14" ht="12.6" customHeight="1" x14ac:dyDescent="0.2">
      <c r="H56" s="18"/>
      <c r="M56" s="1"/>
    </row>
    <row r="57" spans="2:14" ht="12.6" customHeight="1" x14ac:dyDescent="0.2">
      <c r="G57" s="1614"/>
      <c r="H57" s="1614"/>
      <c r="I57" s="1614"/>
      <c r="M57" s="1"/>
    </row>
  </sheetData>
  <sheetProtection password="EE8D" sheet="1" objects="1" scenarios="1"/>
  <mergeCells count="14">
    <mergeCell ref="G57:I57"/>
    <mergeCell ref="E42:F42"/>
    <mergeCell ref="E43:F43"/>
    <mergeCell ref="B47:G49"/>
    <mergeCell ref="B53:E53"/>
    <mergeCell ref="I43:M45"/>
    <mergeCell ref="I48:L49"/>
    <mergeCell ref="I50:N51"/>
    <mergeCell ref="I36:L41"/>
    <mergeCell ref="I31:L33"/>
    <mergeCell ref="I7:L12"/>
    <mergeCell ref="I27:L27"/>
    <mergeCell ref="I23:L25"/>
    <mergeCell ref="I18:M22"/>
  </mergeCells>
  <phoneticPr fontId="10" type="noConversion"/>
  <pageMargins left="0.54166666666666663" right="0.2" top="0.49" bottom="0.5" header="0.5" footer="0.5"/>
  <pageSetup orientation="portrait" r:id="rId1"/>
  <headerFooter alignWithMargins="0">
    <oddFooter>&amp;CPage 17</oddFooter>
  </headerFooter>
  <ignoredErrors>
    <ignoredError sqref="G20:G43" evalError="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showRowColHeaders="0" showRuler="0" view="pageLayout" zoomScale="160" zoomScaleNormal="100" zoomScalePageLayoutView="160" workbookViewId="0">
      <selection activeCell="G38" sqref="G38"/>
    </sheetView>
  </sheetViews>
  <sheetFormatPr defaultRowHeight="12.75" x14ac:dyDescent="0.2"/>
  <cols>
    <col min="1" max="1" width="0.140625" style="94" customWidth="1"/>
    <col min="2" max="2" width="14.28515625" customWidth="1"/>
    <col min="3" max="3" width="6.42578125" customWidth="1"/>
    <col min="4" max="4" width="6.5703125" customWidth="1"/>
    <col min="5" max="5" width="8.42578125" customWidth="1"/>
    <col min="6" max="6" width="4" style="76" customWidth="1"/>
    <col min="7" max="7" width="8.42578125" customWidth="1"/>
    <col min="8" max="8" width="2.5703125" customWidth="1"/>
    <col min="9" max="10" width="11.7109375" customWidth="1"/>
    <col min="11" max="11" width="10.42578125" customWidth="1"/>
    <col min="12" max="12" width="11.140625" customWidth="1"/>
    <col min="13" max="13" width="0.28515625" customWidth="1"/>
  </cols>
  <sheetData>
    <row r="1" spans="1:12" ht="15.75" x14ac:dyDescent="0.25">
      <c r="B1" s="944" t="s">
        <v>303</v>
      </c>
      <c r="C1" s="1182" t="s">
        <v>3</v>
      </c>
      <c r="E1" s="576"/>
      <c r="F1" s="576"/>
      <c r="G1" s="114"/>
      <c r="H1" s="114"/>
      <c r="I1" s="576"/>
      <c r="K1" s="395"/>
      <c r="L1" s="576"/>
    </row>
    <row r="2" spans="1:12" x14ac:dyDescent="0.2">
      <c r="B2" s="576"/>
      <c r="C2" s="943"/>
      <c r="D2" s="943"/>
      <c r="E2" s="576"/>
      <c r="F2" s="576"/>
      <c r="G2" s="114"/>
      <c r="H2" s="114"/>
      <c r="I2" s="576"/>
      <c r="J2" s="576"/>
      <c r="K2" s="576"/>
      <c r="L2" s="576"/>
    </row>
    <row r="3" spans="1:12" ht="18" x14ac:dyDescent="0.25">
      <c r="D3" s="941" t="s">
        <v>274</v>
      </c>
      <c r="E3" s="946"/>
      <c r="F3" s="946"/>
      <c r="G3" s="947"/>
      <c r="H3" s="1085"/>
      <c r="J3" s="942" t="s">
        <v>275</v>
      </c>
      <c r="K3" s="576"/>
      <c r="L3" s="576"/>
    </row>
    <row r="4" spans="1:12" ht="12.75" customHeight="1" x14ac:dyDescent="0.2">
      <c r="B4" s="576"/>
      <c r="C4" s="943"/>
      <c r="D4" s="943"/>
      <c r="E4" s="576"/>
      <c r="F4" s="576"/>
      <c r="G4" s="1085" t="s">
        <v>277</v>
      </c>
      <c r="H4" s="114"/>
    </row>
    <row r="5" spans="1:12" ht="14.1" customHeight="1" thickBot="1" x14ac:dyDescent="0.25">
      <c r="B5" s="1309" t="s">
        <v>143</v>
      </c>
      <c r="C5" s="1309" t="s">
        <v>278</v>
      </c>
      <c r="D5" s="948" t="s">
        <v>279</v>
      </c>
      <c r="E5" s="1309" t="s">
        <v>223</v>
      </c>
      <c r="F5" s="1309" t="s">
        <v>87</v>
      </c>
      <c r="G5" s="1309" t="s">
        <v>223</v>
      </c>
      <c r="H5" s="114"/>
    </row>
    <row r="6" spans="1:12" ht="12.75" customHeight="1" thickTop="1" x14ac:dyDescent="0.2">
      <c r="B6" s="1280" t="s">
        <v>129</v>
      </c>
      <c r="C6" s="1281"/>
      <c r="D6" s="1282"/>
      <c r="E6" s="1283">
        <f>'Seed Rates &amp; Cost (I)'!E22*'Seed Rates &amp; Cost (I)'!H22</f>
        <v>20.8</v>
      </c>
      <c r="F6" s="1284"/>
      <c r="G6" s="1285">
        <f>'Seed Rates &amp; Cost (I)'!F22*'Seed Rates &amp; Cost (I)'!I22</f>
        <v>0</v>
      </c>
      <c r="H6" s="114"/>
      <c r="I6" s="948" t="s">
        <v>53</v>
      </c>
    </row>
    <row r="7" spans="1:12" ht="12.75" customHeight="1" x14ac:dyDescent="0.2">
      <c r="B7" s="1122" t="s">
        <v>170</v>
      </c>
      <c r="C7" s="1123"/>
      <c r="D7" s="1123"/>
      <c r="E7" s="1129">
        <f>'Seed Treat &amp; Herbicide (III)'!D21</f>
        <v>10.87</v>
      </c>
      <c r="F7" s="1223"/>
      <c r="G7" s="128">
        <f>'Seed Treat &amp; Herbicide (III)'!F21</f>
        <v>0</v>
      </c>
      <c r="H7" s="114"/>
      <c r="I7" s="1618" t="s">
        <v>373</v>
      </c>
      <c r="J7" s="1618"/>
      <c r="K7" s="1618"/>
      <c r="L7" s="1618"/>
    </row>
    <row r="8" spans="1:12" ht="12.75" customHeight="1" x14ac:dyDescent="0.2">
      <c r="B8" s="1122" t="s">
        <v>120</v>
      </c>
      <c r="C8" s="1123"/>
      <c r="D8" s="1123"/>
      <c r="E8" s="1291">
        <f>'Fertilizer (II)'!C35</f>
        <v>1</v>
      </c>
      <c r="F8" s="1229"/>
      <c r="G8" s="152">
        <f>'Fertilizer (II)'!H35</f>
        <v>0</v>
      </c>
      <c r="H8" s="114"/>
      <c r="I8" s="1618"/>
      <c r="J8" s="1618"/>
      <c r="K8" s="1618"/>
      <c r="L8" s="1618"/>
    </row>
    <row r="9" spans="1:12" ht="12.75" customHeight="1" x14ac:dyDescent="0.2">
      <c r="B9" s="1122" t="s">
        <v>578</v>
      </c>
      <c r="C9" s="1123">
        <f>'Fertilizer (II)'!C22</f>
        <v>90</v>
      </c>
      <c r="D9" s="1123" t="s">
        <v>92</v>
      </c>
      <c r="E9" s="1291">
        <f>C9*'Fertilizer (II)'!D29</f>
        <v>48.824272074489073</v>
      </c>
      <c r="F9" s="1292">
        <f>'Fertilizer (II)'!H22</f>
        <v>0</v>
      </c>
      <c r="G9" s="164">
        <f>F9*'Fertilizer (II)'!I29</f>
        <v>0</v>
      </c>
      <c r="H9" s="114"/>
      <c r="I9" s="1618"/>
      <c r="J9" s="1618"/>
      <c r="K9" s="1618"/>
      <c r="L9" s="1618"/>
    </row>
    <row r="10" spans="1:12" s="76" customFormat="1" ht="12.75" customHeight="1" x14ac:dyDescent="0.2">
      <c r="A10" s="94"/>
      <c r="B10" s="1125" t="s">
        <v>499</v>
      </c>
      <c r="C10" s="1123">
        <f>'Fertilizer (II)'!D22</f>
        <v>0</v>
      </c>
      <c r="D10" s="1123" t="s">
        <v>92</v>
      </c>
      <c r="E10" s="1291">
        <f>C10*'Fertilizer (II)'!D32</f>
        <v>0</v>
      </c>
      <c r="F10" s="1292">
        <f>'Fertilizer (II)'!I22</f>
        <v>0</v>
      </c>
      <c r="G10" s="164">
        <f>F10*'Fertilizer (II)'!I32</f>
        <v>0</v>
      </c>
      <c r="H10" s="114"/>
      <c r="I10" s="1618"/>
      <c r="J10" s="1618"/>
      <c r="K10" s="1618"/>
      <c r="L10" s="1618"/>
    </row>
    <row r="11" spans="1:12" ht="12.75" customHeight="1" x14ac:dyDescent="0.2">
      <c r="B11" s="1125" t="s">
        <v>312</v>
      </c>
      <c r="C11" s="1123">
        <f>'Fertilizer (II)'!E22</f>
        <v>35</v>
      </c>
      <c r="D11" s="1123" t="s">
        <v>92</v>
      </c>
      <c r="E11" s="1291">
        <f>C11*'Fertilizer (II)'!D30</f>
        <v>23.258676835671235</v>
      </c>
      <c r="F11" s="1292">
        <f>'Fertilizer (II)'!J22</f>
        <v>0</v>
      </c>
      <c r="G11" s="164">
        <f>F11*'Fertilizer (II)'!I30</f>
        <v>0</v>
      </c>
      <c r="H11" s="114"/>
      <c r="I11" s="1618"/>
      <c r="J11" s="1618"/>
      <c r="K11" s="1618"/>
      <c r="L11" s="1618"/>
    </row>
    <row r="12" spans="1:12" ht="12.75" customHeight="1" thickBot="1" x14ac:dyDescent="0.25">
      <c r="B12" s="1125" t="s">
        <v>313</v>
      </c>
      <c r="C12" s="1123">
        <f>'Fertilizer (II)'!F22</f>
        <v>15</v>
      </c>
      <c r="D12" s="1123" t="s">
        <v>92</v>
      </c>
      <c r="E12" s="1291">
        <f>C12*'Fertilizer (II)'!D31</f>
        <v>6.3667232597623089</v>
      </c>
      <c r="F12" s="1310">
        <f>'Fertilizer (II)'!K22</f>
        <v>0</v>
      </c>
      <c r="G12" s="164">
        <f>F12*'Fertilizer (II)'!I31</f>
        <v>0</v>
      </c>
      <c r="H12" s="114"/>
      <c r="I12" s="948" t="s">
        <v>54</v>
      </c>
    </row>
    <row r="13" spans="1:12" ht="12.75" customHeight="1" thickTop="1" x14ac:dyDescent="0.2">
      <c r="B13" s="1122" t="s">
        <v>131</v>
      </c>
      <c r="C13" s="1123"/>
      <c r="D13" s="1123"/>
      <c r="E13" s="1291">
        <f>'Seed Treat &amp; Herbicide (III)'!D49+'Seed Treat &amp; Herbicide (III)'!D28</f>
        <v>22.740000000000002</v>
      </c>
      <c r="F13" s="1229"/>
      <c r="G13" s="128">
        <f>'Seed Treat &amp; Herbicide (III)'!F49+'Seed Treat &amp; Herbicide (III)'!F28</f>
        <v>0</v>
      </c>
      <c r="H13" s="114"/>
      <c r="I13" s="1186" t="s">
        <v>282</v>
      </c>
      <c r="J13" s="987"/>
      <c r="K13" s="24">
        <f>'Seed Rates &amp; Cost (I)'!C22</f>
        <v>320</v>
      </c>
      <c r="L13" s="988" t="s">
        <v>283</v>
      </c>
    </row>
    <row r="14" spans="1:12" ht="12.75" customHeight="1" x14ac:dyDescent="0.2">
      <c r="B14" s="1122" t="s">
        <v>136</v>
      </c>
      <c r="C14" s="1123"/>
      <c r="D14" s="1123"/>
      <c r="E14" s="1291">
        <f>'Insecticide &amp; Fungicide (IV)'!D22</f>
        <v>0</v>
      </c>
      <c r="F14" s="1229"/>
      <c r="G14" s="128">
        <f>'Insecticide &amp; Fungicide (IV)'!F22</f>
        <v>0</v>
      </c>
      <c r="H14" s="114"/>
      <c r="I14" s="1187" t="s">
        <v>285</v>
      </c>
      <c r="J14" s="991"/>
      <c r="K14" s="25">
        <f>'Seed Rates &amp; Cost (I)'!D22</f>
        <v>41</v>
      </c>
      <c r="L14" s="992" t="s">
        <v>86</v>
      </c>
    </row>
    <row r="15" spans="1:12" ht="12.75" customHeight="1" thickBot="1" x14ac:dyDescent="0.25">
      <c r="B15" s="1122" t="s">
        <v>123</v>
      </c>
      <c r="C15" s="1123"/>
      <c r="D15" s="1123"/>
      <c r="E15" s="1291">
        <f>'Insecticide &amp; Fungicide (IV)'!D46</f>
        <v>0</v>
      </c>
      <c r="F15" s="1229"/>
      <c r="G15" s="128">
        <f>'Insecticide &amp; Fungicide (IV)'!F46</f>
        <v>0</v>
      </c>
      <c r="H15" s="114"/>
      <c r="I15" s="1188" t="s">
        <v>83</v>
      </c>
      <c r="J15" s="994"/>
      <c r="K15" s="23">
        <f>'Seed Rates &amp; Cost (I)'!E22</f>
        <v>130</v>
      </c>
      <c r="L15" s="995" t="s">
        <v>286</v>
      </c>
    </row>
    <row r="16" spans="1:12" ht="12.75" customHeight="1" thickTop="1" x14ac:dyDescent="0.2">
      <c r="B16" s="1122" t="s">
        <v>287</v>
      </c>
      <c r="C16" s="1123"/>
      <c r="D16" s="1123"/>
      <c r="E16" s="1291">
        <f>'Fuel and Repair(VI)'!C21</f>
        <v>6.2560000000000002</v>
      </c>
      <c r="F16" s="1229"/>
      <c r="G16" s="128">
        <f>'Fuel and Repair(VI)'!D21</f>
        <v>0</v>
      </c>
      <c r="H16" s="114"/>
      <c r="I16" s="948" t="s">
        <v>55</v>
      </c>
    </row>
    <row r="17" spans="2:12" ht="12.75" customHeight="1" x14ac:dyDescent="0.2">
      <c r="B17" s="1122" t="s">
        <v>288</v>
      </c>
      <c r="C17" s="1123"/>
      <c r="D17" s="1123"/>
      <c r="E17" s="1291">
        <f>'Fuel and Repair(VI)'!F21</f>
        <v>5.5</v>
      </c>
      <c r="F17" s="1229"/>
      <c r="G17" s="152">
        <f>'Fuel and Repair(VI)'!G21</f>
        <v>0</v>
      </c>
      <c r="H17" s="114"/>
      <c r="I17" s="1603" t="s">
        <v>406</v>
      </c>
      <c r="J17" s="1603"/>
      <c r="K17" s="1603"/>
      <c r="L17" s="1603"/>
    </row>
    <row r="18" spans="2:12" ht="12.75" customHeight="1" x14ac:dyDescent="0.2">
      <c r="B18" s="1122" t="s">
        <v>634</v>
      </c>
      <c r="C18" s="1123"/>
      <c r="D18" s="1123"/>
      <c r="E18" s="1291">
        <f>'Other &amp; Custom (XI)'!E48</f>
        <v>168</v>
      </c>
      <c r="F18" s="1229"/>
      <c r="G18" s="152">
        <f>'Other &amp; Custom (XI)'!F48</f>
        <v>0</v>
      </c>
      <c r="H18" s="114"/>
      <c r="I18" s="1603"/>
      <c r="J18" s="1603"/>
      <c r="K18" s="1603"/>
      <c r="L18" s="1603"/>
    </row>
    <row r="19" spans="2:12" ht="12.75" customHeight="1" x14ac:dyDescent="0.2">
      <c r="B19" s="1122" t="s">
        <v>167</v>
      </c>
      <c r="C19" s="1123">
        <f>'Irrigation (IX)'!C22</f>
        <v>2</v>
      </c>
      <c r="D19" s="1123" t="s">
        <v>290</v>
      </c>
      <c r="E19" s="1291">
        <f>'Irrigation (IX)'!C31*(C19/10)</f>
        <v>4</v>
      </c>
      <c r="F19" s="1292">
        <f>'Irrigation (IX)'!E22</f>
        <v>0</v>
      </c>
      <c r="G19" s="152">
        <f>'Irrigation (IX)'!E31*(F19/10)</f>
        <v>0</v>
      </c>
      <c r="H19" s="114"/>
      <c r="I19" s="1603"/>
      <c r="J19" s="1603"/>
      <c r="K19" s="1603"/>
      <c r="L19" s="1603"/>
    </row>
    <row r="20" spans="2:12" ht="12.75" customHeight="1" x14ac:dyDescent="0.2">
      <c r="B20" s="1122" t="s">
        <v>291</v>
      </c>
      <c r="C20" s="1123"/>
      <c r="D20" s="1123"/>
      <c r="E20" s="1291">
        <f>'Irrigation (IX)'!$C$36</f>
        <v>11.278195488721805</v>
      </c>
      <c r="F20" s="1229"/>
      <c r="G20" s="152">
        <f>'Irrigation (IX)'!C36</f>
        <v>11.278195488721805</v>
      </c>
      <c r="H20" s="114"/>
      <c r="I20" s="1603"/>
      <c r="J20" s="1603"/>
      <c r="K20" s="1603"/>
      <c r="L20" s="1603"/>
    </row>
    <row r="21" spans="2:12" ht="12.75" customHeight="1" x14ac:dyDescent="0.2">
      <c r="B21" s="1122" t="s">
        <v>327</v>
      </c>
      <c r="C21" s="1123"/>
      <c r="D21" s="1123"/>
      <c r="E21" s="1291">
        <f>'Irrigation (IX)'!$C$29+(C19/12*3.5)</f>
        <v>25.973333333333333</v>
      </c>
      <c r="F21" s="1229"/>
      <c r="G21" s="128">
        <f>'Irrigation (IX)'!$E$29+(F19/12*3.5)</f>
        <v>0</v>
      </c>
      <c r="H21" s="114"/>
      <c r="I21" s="1603"/>
      <c r="J21" s="1603"/>
      <c r="K21" s="1603"/>
      <c r="L21" s="1603"/>
    </row>
    <row r="22" spans="2:12" ht="12.75" customHeight="1" x14ac:dyDescent="0.2">
      <c r="B22" s="1122" t="s">
        <v>168</v>
      </c>
      <c r="C22" s="1123"/>
      <c r="D22" s="1152"/>
      <c r="E22" s="1291">
        <f>'Crop Yields, Prices &amp; Insur (X)'!C49</f>
        <v>0</v>
      </c>
      <c r="F22" s="1229"/>
      <c r="G22" s="152">
        <f>'Crop Yields, Prices &amp; Insur (X)'!D49</f>
        <v>0</v>
      </c>
      <c r="H22" s="114"/>
    </row>
    <row r="23" spans="2:12" ht="12.75" customHeight="1" x14ac:dyDescent="0.2">
      <c r="B23" s="1122" t="s">
        <v>169</v>
      </c>
      <c r="C23" s="1123"/>
      <c r="D23" s="1130"/>
      <c r="E23" s="1291">
        <f>'Crop Yields, Prices &amp; Insur (X)'!H49</f>
        <v>0</v>
      </c>
      <c r="F23" s="1229"/>
      <c r="G23" s="152">
        <f>'Crop Yields, Prices &amp; Insur (X)'!I49</f>
        <v>0</v>
      </c>
      <c r="H23" s="114"/>
      <c r="I23" s="1003" t="s">
        <v>329</v>
      </c>
    </row>
    <row r="24" spans="2:12" ht="12.75" customHeight="1" x14ac:dyDescent="0.2">
      <c r="B24" s="1122" t="s">
        <v>293</v>
      </c>
      <c r="C24" s="1123">
        <f>'Overhead &amp; Labour (VIII)'!D45</f>
        <v>0</v>
      </c>
      <c r="D24" s="1123" t="s">
        <v>294</v>
      </c>
      <c r="E24" s="1294">
        <f>'Overhead &amp; Labour (VIII)'!E45</f>
        <v>0</v>
      </c>
      <c r="F24" s="1295">
        <f>'Overhead &amp; Labour (VIII)'!F45</f>
        <v>0</v>
      </c>
      <c r="G24" s="152">
        <f>'Overhead &amp; Labour (VIII)'!G45</f>
        <v>0</v>
      </c>
      <c r="H24" s="114"/>
      <c r="I24" s="1598" t="s">
        <v>611</v>
      </c>
      <c r="J24" s="1598"/>
      <c r="K24" s="1598"/>
      <c r="L24" s="1598"/>
    </row>
    <row r="25" spans="2:12" ht="12.75" customHeight="1" x14ac:dyDescent="0.2">
      <c r="B25" s="1122" t="s">
        <v>196</v>
      </c>
      <c r="C25" s="1123"/>
      <c r="D25" s="1123"/>
      <c r="E25" s="103">
        <f>'Other &amp; Custom (XI)'!E19</f>
        <v>0</v>
      </c>
      <c r="F25" s="172"/>
      <c r="G25" s="152">
        <f>'Other &amp; Custom (XI)'!F19</f>
        <v>0</v>
      </c>
      <c r="H25" s="114"/>
      <c r="I25" s="1599" t="s">
        <v>29</v>
      </c>
      <c r="J25" s="1675"/>
      <c r="K25" s="1675"/>
      <c r="L25" s="1675"/>
    </row>
    <row r="26" spans="2:12" ht="12.75" customHeight="1" x14ac:dyDescent="0.2">
      <c r="B26" s="1122" t="s">
        <v>295</v>
      </c>
      <c r="C26" s="1123"/>
      <c r="D26" s="1123"/>
      <c r="E26" s="1291">
        <f>'Overhead &amp; Labour (VIII)'!$F$23</f>
        <v>9.1999999999999993</v>
      </c>
      <c r="F26" s="1229"/>
      <c r="G26" s="154" t="e">
        <f>'Overhead &amp; Labour (VIII)'!G23</f>
        <v>#DIV/0!</v>
      </c>
      <c r="H26" s="114"/>
      <c r="I26" s="1597" t="s">
        <v>30</v>
      </c>
      <c r="J26" s="1597"/>
      <c r="K26" s="1597"/>
      <c r="L26" s="1597"/>
    </row>
    <row r="27" spans="2:12" ht="13.5" customHeight="1" thickBot="1" x14ac:dyDescent="0.25">
      <c r="B27" s="1132" t="s">
        <v>14</v>
      </c>
      <c r="C27" s="1133">
        <f>'Equipment, Buildings, Land (V)'!E37</f>
        <v>4.2</v>
      </c>
      <c r="D27" s="1134" t="s">
        <v>200</v>
      </c>
      <c r="E27" s="1296">
        <f>SUM(E6:E26)*(C27/100)*0.5</f>
        <v>7.6454112208315337</v>
      </c>
      <c r="F27" s="1311">
        <f>'Equipment, Buildings, Land (V)'!H37</f>
        <v>0</v>
      </c>
      <c r="G27" s="168" t="e">
        <f>SUM(G6:G26)*(F27/100)*0.5</f>
        <v>#DIV/0!</v>
      </c>
      <c r="H27" s="114"/>
      <c r="I27" s="1604" t="s">
        <v>374</v>
      </c>
      <c r="J27" s="1604"/>
      <c r="K27" s="1604"/>
      <c r="L27" s="1604"/>
    </row>
    <row r="28" spans="2:12" ht="12.75" customHeight="1" thickBot="1" x14ac:dyDescent="0.25">
      <c r="B28" s="1008" t="s">
        <v>43</v>
      </c>
      <c r="C28" s="1009"/>
      <c r="D28" s="1010"/>
      <c r="E28" s="1011">
        <f>SUM(E6:E27)</f>
        <v>371.71261221280929</v>
      </c>
      <c r="F28" s="1230"/>
      <c r="G28" s="169" t="e">
        <f>SUM(G6:G27)</f>
        <v>#DIV/0!</v>
      </c>
      <c r="H28" s="114"/>
      <c r="I28" s="1604"/>
      <c r="J28" s="1604"/>
      <c r="K28" s="1604"/>
      <c r="L28" s="1604"/>
    </row>
    <row r="29" spans="2:12" ht="12.75" customHeight="1" x14ac:dyDescent="0.2">
      <c r="B29" s="1013" t="s">
        <v>298</v>
      </c>
      <c r="C29" s="1014"/>
      <c r="D29" s="980"/>
      <c r="E29" s="1015">
        <f>'Equipment, Buildings, Land (V)'!$L$33</f>
        <v>65.793115405604922</v>
      </c>
      <c r="F29" s="1231"/>
      <c r="G29" s="157" t="e">
        <f>'Equipment, Buildings, Land (V)'!M33</f>
        <v>#NUM!</v>
      </c>
      <c r="H29" s="114"/>
      <c r="I29" s="1604"/>
      <c r="J29" s="1604"/>
      <c r="K29" s="1604"/>
      <c r="L29" s="1604"/>
    </row>
    <row r="30" spans="2:12" ht="12.75" customHeight="1" x14ac:dyDescent="0.2">
      <c r="B30" s="1122" t="s">
        <v>299</v>
      </c>
      <c r="C30" s="1136"/>
      <c r="D30" s="1137"/>
      <c r="E30" s="1213">
        <f>'Irrigation (IX)'!$C$42</f>
        <v>28.026072536255075</v>
      </c>
      <c r="F30" s="1232"/>
      <c r="G30" s="153" t="e">
        <f>'Irrigation (IX)'!E42</f>
        <v>#NUM!</v>
      </c>
      <c r="H30" s="114"/>
    </row>
    <row r="31" spans="2:12" ht="12.75" customHeight="1" x14ac:dyDescent="0.2">
      <c r="B31" s="1312" t="s">
        <v>300</v>
      </c>
      <c r="C31" s="456"/>
      <c r="D31" s="456"/>
      <c r="E31" s="1313">
        <f>D43</f>
        <v>0</v>
      </c>
      <c r="F31" s="456"/>
      <c r="G31" s="153">
        <f>G43</f>
        <v>0</v>
      </c>
      <c r="H31" s="114"/>
      <c r="I31" s="1677" t="s">
        <v>681</v>
      </c>
      <c r="J31" s="1678"/>
      <c r="K31" s="1678"/>
      <c r="L31" s="1678"/>
    </row>
    <row r="32" spans="2:12" ht="13.5" customHeight="1" thickBot="1" x14ac:dyDescent="0.25">
      <c r="B32" s="1132" t="s">
        <v>301</v>
      </c>
      <c r="C32" s="1133"/>
      <c r="D32" s="1134"/>
      <c r="E32" s="1216">
        <f>'Equipment, Buildings, Land (V)'!$E$36</f>
        <v>56.25</v>
      </c>
      <c r="F32" s="1231"/>
      <c r="G32" s="158">
        <f>'Equipment, Buildings, Land (V)'!H36</f>
        <v>0</v>
      </c>
      <c r="H32" s="114"/>
      <c r="I32" s="1678"/>
      <c r="J32" s="1678"/>
      <c r="K32" s="1678"/>
      <c r="L32" s="1678"/>
    </row>
    <row r="33" spans="2:17" ht="14.25" customHeight="1" thickBot="1" x14ac:dyDescent="0.25">
      <c r="B33" s="1008" t="s">
        <v>44</v>
      </c>
      <c r="C33" s="1009"/>
      <c r="D33" s="1009"/>
      <c r="E33" s="1011">
        <f>SUM(E29:E32)</f>
        <v>150.06918794185998</v>
      </c>
      <c r="F33" s="1230"/>
      <c r="G33" s="156" t="e">
        <f>SUM(G29:G32)</f>
        <v>#NUM!</v>
      </c>
      <c r="H33" s="114"/>
      <c r="I33" s="1678"/>
      <c r="J33" s="1678"/>
      <c r="K33" s="1678"/>
      <c r="L33" s="1678"/>
    </row>
    <row r="34" spans="2:17" ht="13.5" customHeight="1" thickBot="1" x14ac:dyDescent="0.25">
      <c r="B34" s="1008" t="s">
        <v>45</v>
      </c>
      <c r="C34" s="1035"/>
      <c r="D34" s="1035"/>
      <c r="E34" s="1035">
        <f>($E33+$E28)</f>
        <v>521.78180015466933</v>
      </c>
      <c r="F34" s="1236"/>
      <c r="G34" s="156" t="e">
        <f>G28+G33</f>
        <v>#DIV/0!</v>
      </c>
      <c r="H34" s="114"/>
      <c r="I34" s="1678"/>
      <c r="J34" s="1678"/>
      <c r="K34" s="1678"/>
      <c r="L34" s="1678"/>
      <c r="N34" s="36"/>
      <c r="O34" s="28"/>
      <c r="P34" s="28"/>
      <c r="Q34" s="28"/>
    </row>
    <row r="35" spans="2:17" ht="12.75" customHeight="1" x14ac:dyDescent="0.2">
      <c r="B35" s="1026" t="s">
        <v>46</v>
      </c>
      <c r="C35" s="1027"/>
      <c r="D35" s="1027" t="s">
        <v>339</v>
      </c>
      <c r="E35" s="1027" t="s">
        <v>125</v>
      </c>
      <c r="F35" s="1233"/>
      <c r="G35" s="159" t="s">
        <v>125</v>
      </c>
      <c r="H35" s="114"/>
      <c r="I35" s="1678"/>
      <c r="J35" s="1678"/>
      <c r="K35" s="1678"/>
      <c r="L35" s="1678"/>
      <c r="N35" s="29"/>
      <c r="O35" s="28"/>
      <c r="P35" s="28"/>
      <c r="Q35" s="28"/>
    </row>
    <row r="36" spans="2:17" ht="12.75" customHeight="1" x14ac:dyDescent="0.2">
      <c r="B36" s="1122" t="s">
        <v>342</v>
      </c>
      <c r="C36" s="1123"/>
      <c r="D36" s="1123">
        <f>'Crop Yields, Prices &amp; Insur (X)'!E22</f>
        <v>12</v>
      </c>
      <c r="E36" s="1123">
        <f>'Crop Yields, Prices &amp; Insur (X)'!F22</f>
        <v>14</v>
      </c>
      <c r="F36" s="1234"/>
      <c r="G36" s="145">
        <f>'Crop Yields, Prices &amp; Insur (X)'!G22</f>
        <v>0</v>
      </c>
      <c r="H36" s="114"/>
      <c r="I36" s="1314"/>
      <c r="J36" s="1314"/>
      <c r="K36" s="1314"/>
      <c r="L36" s="1314"/>
      <c r="N36" s="29"/>
      <c r="O36" s="28"/>
      <c r="P36" s="28"/>
      <c r="Q36" s="28"/>
    </row>
    <row r="37" spans="2:17" ht="12.75" customHeight="1" thickBot="1" x14ac:dyDescent="0.25">
      <c r="B37" s="1132" t="s">
        <v>59</v>
      </c>
      <c r="C37" s="1142"/>
      <c r="D37" s="456"/>
      <c r="E37" s="1278">
        <f>'Crop Yields, Prices &amp; Insur (X)'!H22</f>
        <v>38.700000000000003</v>
      </c>
      <c r="F37" s="1279"/>
      <c r="G37" s="160">
        <f>'Crop Yields, Prices &amp; Insur (X)'!I22</f>
        <v>0</v>
      </c>
      <c r="H37" s="114"/>
      <c r="I37" s="1024" t="s">
        <v>57</v>
      </c>
      <c r="J37" s="1314"/>
      <c r="K37" s="1314"/>
      <c r="L37" s="1314"/>
      <c r="N37" s="29"/>
      <c r="O37" s="28"/>
      <c r="P37" s="28"/>
      <c r="Q37" s="28"/>
    </row>
    <row r="38" spans="2:17" ht="14.25" customHeight="1" thickBot="1" x14ac:dyDescent="0.25">
      <c r="B38" s="1008" t="s">
        <v>47</v>
      </c>
      <c r="C38" s="1035"/>
      <c r="D38" s="1035">
        <f>D36*E37</f>
        <v>464.40000000000003</v>
      </c>
      <c r="E38" s="1035">
        <f>(E36*E$37)</f>
        <v>541.80000000000007</v>
      </c>
      <c r="F38" s="1236"/>
      <c r="G38" s="1562">
        <f>(G36*G$37)</f>
        <v>0</v>
      </c>
      <c r="H38" s="114"/>
      <c r="I38" s="1600" t="s">
        <v>633</v>
      </c>
      <c r="J38" s="1600"/>
      <c r="K38" s="1600"/>
      <c r="L38" s="1600"/>
    </row>
    <row r="39" spans="2:17" ht="12" customHeight="1" thickBot="1" x14ac:dyDescent="0.25">
      <c r="B39" s="1008" t="s">
        <v>48</v>
      </c>
      <c r="C39" s="1035"/>
      <c r="D39" s="1035">
        <f>D38-E34</f>
        <v>-57.381800154669293</v>
      </c>
      <c r="E39" s="1035">
        <f>(E38-E34)</f>
        <v>20.018199845330741</v>
      </c>
      <c r="F39" s="1298"/>
      <c r="G39" s="161" t="e">
        <f>G38-G34</f>
        <v>#DIV/0!</v>
      </c>
      <c r="H39" s="114"/>
      <c r="I39" s="1600"/>
      <c r="J39" s="1600"/>
      <c r="K39" s="1600"/>
      <c r="L39" s="1600"/>
    </row>
    <row r="40" spans="2:17" ht="12.75" customHeight="1" x14ac:dyDescent="0.2">
      <c r="B40" s="1040" t="s">
        <v>300</v>
      </c>
      <c r="C40" s="980"/>
      <c r="D40" s="1218" t="s">
        <v>192</v>
      </c>
      <c r="E40" s="1299"/>
      <c r="F40" s="1315"/>
      <c r="G40" s="170" t="s">
        <v>192</v>
      </c>
      <c r="H40" s="114"/>
      <c r="I40" s="1600"/>
      <c r="J40" s="1600"/>
      <c r="K40" s="1600"/>
      <c r="L40" s="1600"/>
    </row>
    <row r="41" spans="2:17" ht="12.75" customHeight="1" x14ac:dyDescent="0.2">
      <c r="B41" s="1013"/>
      <c r="C41" s="1178"/>
      <c r="D41" s="1220">
        <f>'Specialized Equipment (VII)'!J50</f>
        <v>0</v>
      </c>
      <c r="E41" s="1262">
        <f>'Specialized Equipment (VII)'!C50</f>
        <v>0</v>
      </c>
      <c r="F41" s="1263"/>
      <c r="G41" s="158">
        <f>'Specialized Equipment (VII)'!K50</f>
        <v>0</v>
      </c>
      <c r="H41" s="114"/>
      <c r="I41" s="1600"/>
      <c r="J41" s="1600"/>
      <c r="K41" s="1600"/>
      <c r="L41" s="1600"/>
    </row>
    <row r="42" spans="2:17" ht="12.6" customHeight="1" x14ac:dyDescent="0.2">
      <c r="B42" s="1013"/>
      <c r="C42" s="1123"/>
      <c r="D42" s="1220">
        <f>'Specialized Equipment (VII)'!J51</f>
        <v>0</v>
      </c>
      <c r="E42" s="1629">
        <f>'Specialized Equipment (VII)'!C51</f>
        <v>0</v>
      </c>
      <c r="F42" s="1630"/>
      <c r="G42" s="124">
        <f>'Specialized Equipment (VII)'!K51</f>
        <v>0</v>
      </c>
      <c r="H42" s="114"/>
      <c r="I42" s="1600"/>
      <c r="J42" s="1600"/>
      <c r="K42" s="1600"/>
      <c r="L42" s="1600"/>
    </row>
    <row r="43" spans="2:17" ht="12.6" customHeight="1" thickBot="1" x14ac:dyDescent="0.25">
      <c r="B43" s="1303" t="s">
        <v>198</v>
      </c>
      <c r="C43" s="1304"/>
      <c r="D43" s="1305">
        <f>SUM(D41:D42)</f>
        <v>0</v>
      </c>
      <c r="E43" s="1606" t="s">
        <v>198</v>
      </c>
      <c r="F43" s="1607"/>
      <c r="G43" s="162">
        <f>SUM(G41:G42)</f>
        <v>0</v>
      </c>
      <c r="H43" s="114"/>
      <c r="I43" s="1600"/>
      <c r="J43" s="1600"/>
      <c r="K43" s="1600"/>
      <c r="L43" s="1600"/>
    </row>
    <row r="44" spans="2:17" ht="12.6" customHeight="1" thickTop="1" x14ac:dyDescent="0.2">
      <c r="B44" s="395"/>
      <c r="C44" s="395"/>
      <c r="D44" s="395"/>
      <c r="E44" s="395"/>
      <c r="F44" s="395"/>
      <c r="G44" s="395"/>
      <c r="H44" s="114"/>
      <c r="I44" s="1600"/>
      <c r="J44" s="1600"/>
      <c r="K44" s="1600"/>
      <c r="L44" s="1600"/>
    </row>
    <row r="45" spans="2:17" ht="12.6" customHeight="1" x14ac:dyDescent="0.2">
      <c r="B45" s="1024" t="s">
        <v>58</v>
      </c>
      <c r="C45" s="395"/>
      <c r="D45" s="395"/>
      <c r="E45" s="395"/>
      <c r="F45" s="395"/>
      <c r="G45" s="395"/>
      <c r="H45" s="114"/>
      <c r="I45" s="1184" t="s">
        <v>166</v>
      </c>
      <c r="J45" s="1025"/>
      <c r="K45" s="1025"/>
      <c r="L45" s="1025"/>
    </row>
    <row r="46" spans="2:17" ht="12.6" customHeight="1" x14ac:dyDescent="0.2">
      <c r="B46" s="1622" t="s">
        <v>19</v>
      </c>
      <c r="C46" s="1622"/>
      <c r="D46" s="1622"/>
      <c r="E46" s="1622"/>
      <c r="F46" s="1622"/>
      <c r="G46" s="1622"/>
      <c r="H46" s="114"/>
      <c r="I46" s="1676" t="s">
        <v>121</v>
      </c>
      <c r="J46" s="1676"/>
      <c r="K46" s="1676"/>
      <c r="L46" s="1676"/>
    </row>
    <row r="47" spans="2:17" ht="12.6" customHeight="1" x14ac:dyDescent="0.2">
      <c r="B47" s="1622"/>
      <c r="C47" s="1622"/>
      <c r="D47" s="1622"/>
      <c r="E47" s="1622"/>
      <c r="F47" s="1622"/>
      <c r="G47" s="1622"/>
      <c r="H47" s="114"/>
      <c r="I47" s="1676"/>
      <c r="J47" s="1676"/>
      <c r="K47" s="1676"/>
      <c r="L47" s="1676"/>
    </row>
    <row r="48" spans="2:17" ht="8.25" customHeight="1" x14ac:dyDescent="0.2">
      <c r="B48" s="1622"/>
      <c r="C48" s="1622"/>
      <c r="D48" s="1622"/>
      <c r="E48" s="1622"/>
      <c r="F48" s="1622"/>
      <c r="G48" s="1622"/>
      <c r="H48" s="114"/>
      <c r="I48" s="1676"/>
      <c r="J48" s="1676"/>
      <c r="K48" s="1676"/>
      <c r="L48" s="1676"/>
    </row>
    <row r="49" spans="2:14" ht="12.6" customHeight="1" x14ac:dyDescent="0.2">
      <c r="B49" s="395"/>
      <c r="C49" s="395"/>
      <c r="D49" s="395"/>
      <c r="E49" s="395"/>
      <c r="F49" s="395"/>
      <c r="G49" s="395"/>
      <c r="H49" s="114"/>
      <c r="I49" s="1638" t="s">
        <v>595</v>
      </c>
      <c r="J49" s="1638"/>
      <c r="K49" s="1638"/>
      <c r="L49" s="1638"/>
      <c r="M49" s="1638"/>
      <c r="N49" s="1478"/>
    </row>
    <row r="50" spans="2:14" ht="12.6" customHeight="1" x14ac:dyDescent="0.2">
      <c r="B50" s="395"/>
      <c r="C50" s="395"/>
      <c r="D50" s="395"/>
      <c r="E50" s="395"/>
      <c r="F50" s="395"/>
      <c r="G50" s="395"/>
      <c r="H50" s="114"/>
      <c r="I50" s="1638"/>
      <c r="J50" s="1638"/>
      <c r="K50" s="1638"/>
      <c r="L50" s="1638"/>
      <c r="M50" s="1638"/>
      <c r="N50" s="1478"/>
    </row>
    <row r="51" spans="2:14" ht="12.6" customHeight="1" x14ac:dyDescent="0.2">
      <c r="B51" s="395"/>
      <c r="C51" s="395"/>
      <c r="D51" s="395"/>
      <c r="E51" s="395"/>
      <c r="F51" s="395"/>
      <c r="G51" s="395"/>
      <c r="H51" s="114"/>
      <c r="I51" s="1638"/>
      <c r="J51" s="1638"/>
      <c r="K51" s="1638"/>
      <c r="L51" s="1638"/>
      <c r="M51" s="1638"/>
    </row>
    <row r="52" spans="2:14" ht="12.6" customHeight="1" x14ac:dyDescent="0.2">
      <c r="B52" s="1623"/>
      <c r="C52" s="1624"/>
      <c r="D52" s="1624"/>
      <c r="E52" s="1624"/>
      <c r="F52" s="310"/>
      <c r="G52" s="1316"/>
      <c r="H52" s="114"/>
      <c r="I52" s="395"/>
      <c r="J52" s="1064"/>
      <c r="K52" s="395"/>
      <c r="L52" s="395"/>
    </row>
    <row r="53" spans="2:14" ht="12.6" customHeight="1" x14ac:dyDescent="0.2">
      <c r="H53" s="4"/>
    </row>
    <row r="54" spans="2:14" ht="12.6" customHeight="1" x14ac:dyDescent="0.2">
      <c r="H54" s="18"/>
    </row>
    <row r="55" spans="2:14" ht="12.6" customHeight="1" x14ac:dyDescent="0.2">
      <c r="H55" s="18"/>
    </row>
    <row r="56" spans="2:14" ht="12.6" customHeight="1" x14ac:dyDescent="0.2">
      <c r="H56" s="18"/>
    </row>
    <row r="57" spans="2:14" ht="12.6" customHeight="1" x14ac:dyDescent="0.2">
      <c r="G57" s="1614"/>
      <c r="H57" s="1614"/>
      <c r="I57" s="1614"/>
    </row>
    <row r="58" spans="2:14" ht="12.6" customHeight="1" x14ac:dyDescent="0.2">
      <c r="H58" s="9"/>
    </row>
  </sheetData>
  <sheetProtection password="EE8D" sheet="1" objects="1" scenarios="1"/>
  <mergeCells count="15">
    <mergeCell ref="G57:I57"/>
    <mergeCell ref="I49:M51"/>
    <mergeCell ref="I17:L21"/>
    <mergeCell ref="I7:L11"/>
    <mergeCell ref="B52:E52"/>
    <mergeCell ref="I25:L25"/>
    <mergeCell ref="I26:L26"/>
    <mergeCell ref="I38:L44"/>
    <mergeCell ref="I46:L48"/>
    <mergeCell ref="E42:F42"/>
    <mergeCell ref="E43:F43"/>
    <mergeCell ref="B46:G48"/>
    <mergeCell ref="I24:L24"/>
    <mergeCell ref="I31:L35"/>
    <mergeCell ref="I27:L29"/>
  </mergeCells>
  <phoneticPr fontId="10" type="noConversion"/>
  <pageMargins left="0.55208333333333337" right="0.25" top="0.5" bottom="0.5" header="0.5" footer="0.5"/>
  <pageSetup orientation="portrait" r:id="rId1"/>
  <headerFooter alignWithMargins="0">
    <oddFooter>&amp;CPage 18</oddFooter>
  </headerFooter>
  <ignoredErrors>
    <ignoredError sqref="G26:G43" evalError="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showRowColHeaders="0" showRuler="0" view="pageLayout" zoomScale="160" zoomScaleNormal="100" zoomScalePageLayoutView="160" workbookViewId="0">
      <selection activeCell="G39" sqref="G39"/>
    </sheetView>
  </sheetViews>
  <sheetFormatPr defaultRowHeight="12.75" x14ac:dyDescent="0.2"/>
  <cols>
    <col min="1" max="1" width="0.28515625" style="94" customWidth="1"/>
    <col min="2" max="2" width="14.28515625" customWidth="1"/>
    <col min="3" max="4" width="6.5703125" customWidth="1"/>
    <col min="5" max="5" width="8.42578125" customWidth="1"/>
    <col min="6" max="6" width="4" style="76" customWidth="1"/>
    <col min="7" max="7" width="8.42578125" customWidth="1"/>
    <col min="8" max="8" width="2.5703125" customWidth="1"/>
    <col min="9" max="10" width="11.7109375" customWidth="1"/>
    <col min="11" max="11" width="10.42578125" customWidth="1"/>
    <col min="12" max="12" width="11.140625" customWidth="1"/>
    <col min="13" max="13" width="0.28515625" customWidth="1"/>
  </cols>
  <sheetData>
    <row r="1" spans="1:12" ht="18.75" x14ac:dyDescent="0.3">
      <c r="B1" s="576" t="s">
        <v>273</v>
      </c>
      <c r="C1" s="395"/>
      <c r="D1" s="1317" t="s">
        <v>274</v>
      </c>
      <c r="E1" s="576"/>
      <c r="F1" s="576"/>
      <c r="G1" s="114"/>
      <c r="H1" s="114"/>
      <c r="I1" s="576"/>
      <c r="J1" s="1318" t="s">
        <v>275</v>
      </c>
      <c r="K1" s="395"/>
      <c r="L1" s="576"/>
    </row>
    <row r="2" spans="1:12" x14ac:dyDescent="0.2">
      <c r="B2" s="576"/>
      <c r="C2" s="1061"/>
      <c r="D2" s="943"/>
      <c r="E2" s="576"/>
      <c r="F2" s="576"/>
      <c r="G2" s="114"/>
      <c r="H2" s="114"/>
      <c r="I2" s="576"/>
      <c r="J2" s="576"/>
      <c r="K2" s="576"/>
      <c r="L2" s="576"/>
    </row>
    <row r="3" spans="1:12" ht="15.75" x14ac:dyDescent="0.25">
      <c r="B3" s="944" t="s">
        <v>303</v>
      </c>
      <c r="C3" s="1182" t="s">
        <v>39</v>
      </c>
      <c r="D3" s="945"/>
      <c r="E3" s="946"/>
      <c r="F3" s="946"/>
      <c r="G3" s="947"/>
      <c r="H3" s="1085"/>
      <c r="I3" s="948" t="s">
        <v>53</v>
      </c>
      <c r="J3" s="576"/>
      <c r="K3" s="576"/>
      <c r="L3" s="576"/>
    </row>
    <row r="4" spans="1:12" ht="14.1" customHeight="1" x14ac:dyDescent="0.2">
      <c r="B4" s="576"/>
      <c r="C4" s="1319" t="s">
        <v>0</v>
      </c>
      <c r="D4" s="943"/>
      <c r="E4" s="576"/>
      <c r="F4" s="576"/>
      <c r="G4" s="395"/>
      <c r="H4" s="114"/>
      <c r="I4" s="1600" t="s">
        <v>34</v>
      </c>
      <c r="J4" s="1674"/>
      <c r="K4" s="1674"/>
      <c r="L4" s="1674"/>
    </row>
    <row r="5" spans="1:12" ht="14.1" customHeight="1" x14ac:dyDescent="0.2">
      <c r="B5" s="1064"/>
      <c r="C5" s="1064"/>
      <c r="D5" s="1064"/>
      <c r="E5" s="1064"/>
      <c r="F5" s="1064"/>
      <c r="G5" s="952" t="s">
        <v>277</v>
      </c>
      <c r="H5" s="114"/>
      <c r="I5" s="1679"/>
      <c r="J5" s="1674"/>
      <c r="K5" s="1674"/>
      <c r="L5" s="1674"/>
    </row>
    <row r="6" spans="1:12" ht="14.1" customHeight="1" thickBot="1" x14ac:dyDescent="0.25">
      <c r="B6" s="954" t="s">
        <v>143</v>
      </c>
      <c r="C6" s="954" t="s">
        <v>278</v>
      </c>
      <c r="D6" s="955" t="s">
        <v>279</v>
      </c>
      <c r="E6" s="954" t="s">
        <v>223</v>
      </c>
      <c r="F6" s="956" t="s">
        <v>87</v>
      </c>
      <c r="G6" s="954" t="s">
        <v>223</v>
      </c>
      <c r="H6" s="114"/>
      <c r="I6" s="1679"/>
      <c r="J6" s="1674"/>
      <c r="K6" s="1674"/>
      <c r="L6" s="1674"/>
    </row>
    <row r="7" spans="1:12" ht="12.75" customHeight="1" thickTop="1" x14ac:dyDescent="0.2">
      <c r="B7" s="1320" t="s">
        <v>520</v>
      </c>
      <c r="C7" s="1321"/>
      <c r="D7" s="1322"/>
      <c r="E7" s="1323">
        <f>'Seed Rates &amp; Cost (I)'!E23*'Seed Rates &amp; Cost (I)'!H23</f>
        <v>46.1</v>
      </c>
      <c r="F7" s="1324"/>
      <c r="G7" s="1325">
        <f>'Seed Rates &amp; Cost (I)'!F23*'Seed Rates &amp; Cost (I)'!I23</f>
        <v>0</v>
      </c>
      <c r="H7" s="114"/>
      <c r="I7" s="1679"/>
      <c r="J7" s="1674"/>
      <c r="K7" s="1674"/>
      <c r="L7" s="1674"/>
    </row>
    <row r="8" spans="1:12" ht="12.75" customHeight="1" thickBot="1" x14ac:dyDescent="0.25">
      <c r="B8" s="1326" t="s">
        <v>170</v>
      </c>
      <c r="C8" s="1123"/>
      <c r="D8" s="1123"/>
      <c r="E8" s="1129">
        <f>'Seed Treat &amp; Herbicide (III)'!D22</f>
        <v>0</v>
      </c>
      <c r="F8" s="966"/>
      <c r="G8" s="175">
        <f>'Seed Treat &amp; Herbicide (III)'!F22</f>
        <v>0</v>
      </c>
      <c r="H8" s="114"/>
      <c r="I8" s="948" t="s">
        <v>54</v>
      </c>
      <c r="J8" s="395"/>
      <c r="K8" s="395"/>
      <c r="L8" s="395"/>
    </row>
    <row r="9" spans="1:12" ht="12.75" customHeight="1" thickTop="1" x14ac:dyDescent="0.2">
      <c r="B9" s="1326" t="s">
        <v>120</v>
      </c>
      <c r="C9" s="1123"/>
      <c r="D9" s="1123"/>
      <c r="E9" s="1129">
        <f>'Fertilizer (II)'!C35</f>
        <v>1</v>
      </c>
      <c r="F9" s="966"/>
      <c r="G9" s="173">
        <f>'Fertilizer (II)'!H35</f>
        <v>0</v>
      </c>
      <c r="H9" s="114"/>
      <c r="I9" s="1186" t="s">
        <v>282</v>
      </c>
      <c r="J9" s="987"/>
      <c r="K9" s="33" t="str">
        <f>'Seed Rates &amp; Cost (I)'!C23</f>
        <v>30 to 40</v>
      </c>
      <c r="L9" s="988" t="s">
        <v>134</v>
      </c>
    </row>
    <row r="10" spans="1:12" ht="12.75" customHeight="1" x14ac:dyDescent="0.2">
      <c r="B10" s="1326" t="s">
        <v>578</v>
      </c>
      <c r="C10" s="1123">
        <f>'Fertilizer (II)'!C23</f>
        <v>0</v>
      </c>
      <c r="D10" s="1123" t="s">
        <v>92</v>
      </c>
      <c r="E10" s="1129">
        <f>C10*'Fertilizer (II)'!D29</f>
        <v>0</v>
      </c>
      <c r="F10" s="998">
        <f>'Fertilizer (II)'!H23</f>
        <v>0</v>
      </c>
      <c r="G10" s="174">
        <f>F10*'Fertilizer (II)'!I29</f>
        <v>0</v>
      </c>
      <c r="H10" s="114"/>
      <c r="I10" s="1187" t="s">
        <v>332</v>
      </c>
      <c r="J10" s="991"/>
      <c r="K10" s="27">
        <v>200000</v>
      </c>
      <c r="L10" s="992" t="s">
        <v>1</v>
      </c>
    </row>
    <row r="11" spans="1:12" s="76" customFormat="1" ht="12.75" customHeight="1" thickBot="1" x14ac:dyDescent="0.25">
      <c r="A11" s="94"/>
      <c r="B11" s="1327" t="s">
        <v>499</v>
      </c>
      <c r="C11" s="1123">
        <f>'Fertilizer (II)'!D23</f>
        <v>0</v>
      </c>
      <c r="D11" s="1123" t="s">
        <v>92</v>
      </c>
      <c r="E11" s="1129">
        <f>C11*'Fertilizer (II)'!D32</f>
        <v>0</v>
      </c>
      <c r="F11" s="998">
        <f>'Fertilizer (II)'!I23</f>
        <v>0</v>
      </c>
      <c r="G11" s="174">
        <f>F11*'Fertilizer (II)'!I32</f>
        <v>0</v>
      </c>
      <c r="H11" s="114"/>
      <c r="I11" s="1188" t="s">
        <v>83</v>
      </c>
      <c r="J11" s="994"/>
      <c r="K11" s="26">
        <f>'Seed Rates &amp; Cost (I)'!E23</f>
        <v>10</v>
      </c>
      <c r="L11" s="995" t="s">
        <v>286</v>
      </c>
    </row>
    <row r="12" spans="1:12" ht="12.75" customHeight="1" thickTop="1" x14ac:dyDescent="0.2">
      <c r="B12" s="1327" t="s">
        <v>312</v>
      </c>
      <c r="C12" s="1123">
        <f>'Fertilizer (II)'!E23</f>
        <v>100</v>
      </c>
      <c r="D12" s="1123" t="s">
        <v>92</v>
      </c>
      <c r="E12" s="1129">
        <f>C12*'Fertilizer (II)'!D30</f>
        <v>66.453362387632097</v>
      </c>
      <c r="F12" s="998">
        <f>'Fertilizer (II)'!J23</f>
        <v>0</v>
      </c>
      <c r="G12" s="174">
        <f>F12*'Fertilizer (II)'!I30</f>
        <v>0</v>
      </c>
      <c r="H12" s="114"/>
      <c r="I12" s="395"/>
      <c r="J12" s="395"/>
      <c r="K12" s="395"/>
      <c r="L12" s="395"/>
    </row>
    <row r="13" spans="1:12" ht="12.75" customHeight="1" x14ac:dyDescent="0.2">
      <c r="B13" s="1327" t="s">
        <v>313</v>
      </c>
      <c r="C13" s="1123">
        <f>'Fertilizer (II)'!F23</f>
        <v>0</v>
      </c>
      <c r="D13" s="1123" t="s">
        <v>92</v>
      </c>
      <c r="E13" s="1129">
        <f>C13*'Fertilizer (II)'!D31</f>
        <v>0</v>
      </c>
      <c r="F13" s="1001">
        <f>'Fertilizer (II)'!K23</f>
        <v>0</v>
      </c>
      <c r="G13" s="174">
        <f>F13*'Fertilizer (II)'!I31</f>
        <v>0</v>
      </c>
      <c r="H13" s="114"/>
      <c r="I13" s="1203" t="s">
        <v>35</v>
      </c>
      <c r="J13" s="1290"/>
      <c r="K13" s="576"/>
      <c r="L13" s="395"/>
    </row>
    <row r="14" spans="1:12" ht="12.75" customHeight="1" x14ac:dyDescent="0.2">
      <c r="B14" s="1326" t="s">
        <v>131</v>
      </c>
      <c r="C14" s="1123"/>
      <c r="D14" s="1123"/>
      <c r="E14" s="1129">
        <f>'Seed Treat &amp; Herbicide (III)'!D50</f>
        <v>4.4000000000000004</v>
      </c>
      <c r="F14" s="966"/>
      <c r="G14" s="175">
        <f>'Seed Treat &amp; Herbicide (III)'!F50</f>
        <v>0</v>
      </c>
      <c r="H14" s="114"/>
      <c r="I14" s="1203" t="s">
        <v>36</v>
      </c>
      <c r="J14" s="395"/>
      <c r="K14" s="395"/>
      <c r="L14" s="114"/>
    </row>
    <row r="15" spans="1:12" ht="12.75" customHeight="1" x14ac:dyDescent="0.2">
      <c r="B15" s="1326" t="s">
        <v>136</v>
      </c>
      <c r="C15" s="1123"/>
      <c r="D15" s="1123"/>
      <c r="E15" s="1129">
        <f>'Insecticide &amp; Fungicide (IV)'!D23</f>
        <v>0</v>
      </c>
      <c r="F15" s="966"/>
      <c r="G15" s="175">
        <f>'Insecticide &amp; Fungicide (IV)'!F23</f>
        <v>0</v>
      </c>
      <c r="H15" s="114"/>
      <c r="I15" s="395"/>
      <c r="J15" s="395"/>
      <c r="K15" s="395"/>
      <c r="L15" s="395"/>
    </row>
    <row r="16" spans="1:12" ht="12.75" customHeight="1" x14ac:dyDescent="0.2">
      <c r="B16" s="1326" t="s">
        <v>137</v>
      </c>
      <c r="C16" s="1123"/>
      <c r="D16" s="1123"/>
      <c r="E16" s="1129">
        <f>'Insecticide &amp; Fungicide (IV)'!D47</f>
        <v>0</v>
      </c>
      <c r="F16" s="966"/>
      <c r="G16" s="175">
        <f>'Insecticide &amp; Fungicide (IV)'!F47</f>
        <v>0</v>
      </c>
      <c r="H16" s="114"/>
      <c r="I16" s="395"/>
      <c r="J16" s="395"/>
      <c r="K16" s="395"/>
      <c r="L16" s="395"/>
    </row>
    <row r="17" spans="2:12" ht="12.75" customHeight="1" x14ac:dyDescent="0.2">
      <c r="B17" s="1326" t="s">
        <v>287</v>
      </c>
      <c r="C17" s="1123"/>
      <c r="D17" s="1123"/>
      <c r="E17" s="1129">
        <f>'Fuel and Repair(VI)'!C22</f>
        <v>14.076000000000001</v>
      </c>
      <c r="F17" s="966"/>
      <c r="G17" s="175">
        <f>'Fuel and Repair(VI)'!D22</f>
        <v>0</v>
      </c>
      <c r="H17" s="114"/>
      <c r="I17" s="395"/>
      <c r="J17" s="395"/>
      <c r="K17" s="395"/>
      <c r="L17" s="395"/>
    </row>
    <row r="18" spans="2:12" ht="12.75" customHeight="1" x14ac:dyDescent="0.2">
      <c r="B18" s="1326" t="s">
        <v>288</v>
      </c>
      <c r="C18" s="1123"/>
      <c r="D18" s="1123"/>
      <c r="E18" s="1129">
        <f>'Fuel and Repair(VI)'!F22</f>
        <v>5</v>
      </c>
      <c r="F18" s="966"/>
      <c r="G18" s="173">
        <f>'Fuel and Repair(VI)'!G22</f>
        <v>0</v>
      </c>
      <c r="H18" s="114"/>
      <c r="I18" s="1183" t="s">
        <v>37</v>
      </c>
      <c r="J18" s="1277"/>
      <c r="K18" s="1277"/>
      <c r="L18" s="1277"/>
    </row>
    <row r="19" spans="2:12" ht="12.75" customHeight="1" x14ac:dyDescent="0.2">
      <c r="B19" s="1326" t="s">
        <v>289</v>
      </c>
      <c r="C19" s="1123"/>
      <c r="D19" s="1123"/>
      <c r="E19" s="1129">
        <f>'Other &amp; Custom (XI)'!E49</f>
        <v>0</v>
      </c>
      <c r="F19" s="966"/>
      <c r="G19" s="173">
        <f>'Other &amp; Custom (XI)'!F49</f>
        <v>0</v>
      </c>
      <c r="H19" s="114"/>
      <c r="I19" s="395"/>
      <c r="J19" s="1277"/>
      <c r="K19" s="1277"/>
      <c r="L19" s="1277"/>
    </row>
    <row r="20" spans="2:12" ht="12.75" customHeight="1" x14ac:dyDescent="0.2">
      <c r="B20" s="1326" t="s">
        <v>167</v>
      </c>
      <c r="C20" s="1334">
        <f>'Irrigation (IX)'!C23</f>
        <v>7.5</v>
      </c>
      <c r="D20" s="1123" t="s">
        <v>290</v>
      </c>
      <c r="E20" s="1129">
        <f>'Irrigation (IX)'!C31*(C20/10)</f>
        <v>15</v>
      </c>
      <c r="F20" s="998">
        <f>'Irrigation (IX)'!E23</f>
        <v>0</v>
      </c>
      <c r="G20" s="173">
        <f>'Irrigation (IX)'!E31*(F20/10)</f>
        <v>0</v>
      </c>
      <c r="H20" s="114"/>
      <c r="I20" s="948" t="s">
        <v>55</v>
      </c>
      <c r="J20" s="1277"/>
      <c r="K20" s="1277"/>
      <c r="L20" s="1277"/>
    </row>
    <row r="21" spans="2:12" ht="12.75" customHeight="1" x14ac:dyDescent="0.2">
      <c r="B21" s="1326" t="s">
        <v>291</v>
      </c>
      <c r="C21" s="1123"/>
      <c r="D21" s="1123"/>
      <c r="E21" s="1129">
        <f>'Irrigation (IX)'!$C$36</f>
        <v>11.278195488721805</v>
      </c>
      <c r="F21" s="966"/>
      <c r="G21" s="181" t="e">
        <f>'Irrigation (IX)'!E36</f>
        <v>#DIV/0!</v>
      </c>
      <c r="H21" s="115"/>
      <c r="I21" s="1604" t="s">
        <v>353</v>
      </c>
      <c r="J21" s="1604"/>
      <c r="K21" s="1604"/>
      <c r="L21" s="1604"/>
    </row>
    <row r="22" spans="2:12" ht="12.75" customHeight="1" x14ac:dyDescent="0.2">
      <c r="B22" s="1326" t="s">
        <v>327</v>
      </c>
      <c r="C22" s="1123"/>
      <c r="D22" s="1123"/>
      <c r="E22" s="1291">
        <f>'Irrigation (IX)'!$C$29+(C20/12*3.5)</f>
        <v>27.577500000000001</v>
      </c>
      <c r="F22" s="1209"/>
      <c r="G22" s="176">
        <f>'Irrigation (IX)'!$E$29+(F20/12*3.5)</f>
        <v>0</v>
      </c>
      <c r="H22" s="114"/>
      <c r="I22" s="1604"/>
      <c r="J22" s="1604"/>
      <c r="K22" s="1604"/>
      <c r="L22" s="1604"/>
    </row>
    <row r="23" spans="2:12" ht="12.75" customHeight="1" x14ac:dyDescent="0.2">
      <c r="B23" s="1326" t="s">
        <v>168</v>
      </c>
      <c r="C23" s="1123"/>
      <c r="D23" s="1152"/>
      <c r="E23" s="1291">
        <f>'Crop Yields, Prices &amp; Insur (X)'!C50</f>
        <v>5.44</v>
      </c>
      <c r="F23" s="1209"/>
      <c r="G23" s="173">
        <f>'Crop Yields, Prices &amp; Insur (X)'!D50</f>
        <v>0</v>
      </c>
      <c r="H23" s="114"/>
      <c r="I23" s="1604"/>
      <c r="J23" s="1604"/>
      <c r="K23" s="1604"/>
      <c r="L23" s="1604"/>
    </row>
    <row r="24" spans="2:12" ht="12.75" customHeight="1" x14ac:dyDescent="0.2">
      <c r="B24" s="1326" t="s">
        <v>169</v>
      </c>
      <c r="C24" s="1123"/>
      <c r="D24" s="1130"/>
      <c r="E24" s="1291">
        <f>'Crop Yields, Prices &amp; Insur (X)'!H50</f>
        <v>0</v>
      </c>
      <c r="F24" s="1209"/>
      <c r="G24" s="173">
        <f>'Crop Yields, Prices &amp; Insur (X)'!I50</f>
        <v>0</v>
      </c>
      <c r="H24" s="114"/>
      <c r="I24" s="1604"/>
      <c r="J24" s="1604"/>
      <c r="K24" s="1604"/>
      <c r="L24" s="1604"/>
    </row>
    <row r="25" spans="2:12" ht="12.75" customHeight="1" x14ac:dyDescent="0.2">
      <c r="B25" s="1326" t="s">
        <v>293</v>
      </c>
      <c r="C25" s="1123">
        <f>'Overhead &amp; Labour (VIII)'!D46</f>
        <v>0</v>
      </c>
      <c r="D25" s="1123" t="s">
        <v>294</v>
      </c>
      <c r="E25" s="1291">
        <f>'Overhead &amp; Labour (VIII)'!E46</f>
        <v>0</v>
      </c>
      <c r="F25" s="1328">
        <f>'Overhead &amp; Labour (VIII)'!F46</f>
        <v>0</v>
      </c>
      <c r="G25" s="173">
        <f>'Overhead &amp; Labour (VIII)'!G46</f>
        <v>0</v>
      </c>
      <c r="H25" s="114"/>
      <c r="I25" s="1148"/>
      <c r="J25" s="1148"/>
      <c r="K25" s="1148"/>
      <c r="L25" s="1148"/>
    </row>
    <row r="26" spans="2:12" ht="12.75" customHeight="1" x14ac:dyDescent="0.2">
      <c r="B26" s="1326" t="s">
        <v>196</v>
      </c>
      <c r="C26" s="1123"/>
      <c r="D26" s="1123"/>
      <c r="E26" s="103">
        <f>'Other &amp; Custom (XI)'!E20</f>
        <v>3</v>
      </c>
      <c r="F26" s="172"/>
      <c r="G26" s="190">
        <f>'Other &amp; Custom (XI)'!F20</f>
        <v>0</v>
      </c>
      <c r="H26" s="114"/>
      <c r="I26" s="1003" t="s">
        <v>329</v>
      </c>
      <c r="J26" s="1148"/>
      <c r="K26" s="1148"/>
      <c r="L26" s="1148"/>
    </row>
    <row r="27" spans="2:12" ht="12.75" customHeight="1" x14ac:dyDescent="0.2">
      <c r="B27" s="1326" t="s">
        <v>295</v>
      </c>
      <c r="C27" s="1123"/>
      <c r="D27" s="1123"/>
      <c r="E27" s="1291">
        <f>'Overhead &amp; Labour (VIII)'!$F$23</f>
        <v>9.1999999999999993</v>
      </c>
      <c r="F27" s="1209"/>
      <c r="G27" s="177" t="e">
        <f>'Overhead &amp; Labour (VIII)'!G23</f>
        <v>#DIV/0!</v>
      </c>
      <c r="H27" s="114"/>
      <c r="I27" s="1604" t="s">
        <v>348</v>
      </c>
      <c r="J27" s="1604"/>
      <c r="K27" s="1604"/>
      <c r="L27" s="1604"/>
    </row>
    <row r="28" spans="2:12" ht="12.75" customHeight="1" thickBot="1" x14ac:dyDescent="0.25">
      <c r="B28" s="1329" t="s">
        <v>14</v>
      </c>
      <c r="C28" s="1133">
        <f>'Equipment, Buildings, Land (V)'!E37</f>
        <v>4.2</v>
      </c>
      <c r="D28" s="1134" t="s">
        <v>200</v>
      </c>
      <c r="E28" s="1211">
        <f>SUM(E7:E27)*(C28/100)*0.5</f>
        <v>4.3790262154034316</v>
      </c>
      <c r="F28" s="1007">
        <f>'Equipment, Buildings, Land (V)'!H37</f>
        <v>0</v>
      </c>
      <c r="G28" s="178" t="e">
        <f>SUM(G7:G27)*(F28/100)*0.5</f>
        <v>#DIV/0!</v>
      </c>
      <c r="H28" s="114"/>
      <c r="I28" s="1604"/>
      <c r="J28" s="1604"/>
      <c r="K28" s="1604"/>
      <c r="L28" s="1604"/>
    </row>
    <row r="29" spans="2:12" ht="12.75" customHeight="1" thickBot="1" x14ac:dyDescent="0.25">
      <c r="B29" s="1330" t="s">
        <v>43</v>
      </c>
      <c r="C29" s="1009"/>
      <c r="D29" s="1010"/>
      <c r="E29" s="1011">
        <f>SUM(E7:E28)</f>
        <v>212.90408409175728</v>
      </c>
      <c r="F29" s="1012"/>
      <c r="G29" s="179" t="e">
        <f>SUM(G7:G28)</f>
        <v>#DIV/0!</v>
      </c>
      <c r="H29" s="114"/>
      <c r="I29" s="1604"/>
      <c r="J29" s="1604"/>
      <c r="K29" s="1604"/>
      <c r="L29" s="1604"/>
    </row>
    <row r="30" spans="2:12" ht="12.75" customHeight="1" x14ac:dyDescent="0.2">
      <c r="B30" s="1331" t="s">
        <v>298</v>
      </c>
      <c r="C30" s="1014"/>
      <c r="D30" s="980"/>
      <c r="E30" s="1015">
        <f>'Equipment, Buildings, Land (V)'!$L$33</f>
        <v>65.793115405604922</v>
      </c>
      <c r="F30" s="1016"/>
      <c r="G30" s="180" t="e">
        <f>'Equipment, Buildings, Land (V)'!M33</f>
        <v>#NUM!</v>
      </c>
      <c r="H30" s="114"/>
      <c r="I30" s="1604"/>
      <c r="J30" s="1604"/>
      <c r="K30" s="1604"/>
      <c r="L30" s="1604"/>
    </row>
    <row r="31" spans="2:12" ht="12.75" customHeight="1" x14ac:dyDescent="0.2">
      <c r="B31" s="1326" t="s">
        <v>299</v>
      </c>
      <c r="C31" s="1136"/>
      <c r="D31" s="1137"/>
      <c r="E31" s="1213">
        <f>'Irrigation (IX)'!$C$42</f>
        <v>28.026072536255075</v>
      </c>
      <c r="F31" s="1020"/>
      <c r="G31" s="181" t="e">
        <f>'Irrigation (IX)'!E42</f>
        <v>#NUM!</v>
      </c>
      <c r="H31" s="114"/>
      <c r="I31" s="1604"/>
      <c r="J31" s="1604"/>
      <c r="K31" s="1604"/>
      <c r="L31" s="1604"/>
    </row>
    <row r="32" spans="2:12" ht="12.75" customHeight="1" x14ac:dyDescent="0.2">
      <c r="B32" s="1332" t="s">
        <v>300</v>
      </c>
      <c r="C32" s="1123"/>
      <c r="D32" s="1123"/>
      <c r="E32" s="1215">
        <f>D47</f>
        <v>16.18</v>
      </c>
      <c r="F32" s="1016"/>
      <c r="G32" s="181">
        <f>G47</f>
        <v>0</v>
      </c>
      <c r="H32" s="114"/>
      <c r="I32" s="1604"/>
      <c r="J32" s="1604"/>
      <c r="K32" s="1604"/>
      <c r="L32" s="1604"/>
    </row>
    <row r="33" spans="2:12" ht="12.75" customHeight="1" thickBot="1" x14ac:dyDescent="0.25">
      <c r="B33" s="1329" t="s">
        <v>301</v>
      </c>
      <c r="C33" s="1133"/>
      <c r="D33" s="1134"/>
      <c r="E33" s="1216">
        <f>'Equipment, Buildings, Land (V)'!$E$36</f>
        <v>56.25</v>
      </c>
      <c r="F33" s="1016"/>
      <c r="G33" s="182">
        <f>'Equipment, Buildings, Land (V)'!H36</f>
        <v>0</v>
      </c>
      <c r="H33" s="114"/>
      <c r="I33" s="1604"/>
      <c r="J33" s="1604"/>
      <c r="K33" s="1604"/>
      <c r="L33" s="1604"/>
    </row>
    <row r="34" spans="2:12" ht="12.75" customHeight="1" thickBot="1" x14ac:dyDescent="0.25">
      <c r="B34" s="1330" t="s">
        <v>44</v>
      </c>
      <c r="C34" s="1009"/>
      <c r="D34" s="1009"/>
      <c r="E34" s="1011">
        <f>SUM(E30:E33)</f>
        <v>166.24918794185999</v>
      </c>
      <c r="F34" s="1012"/>
      <c r="G34" s="179" t="e">
        <f>SUM(G30:G33)</f>
        <v>#NUM!</v>
      </c>
      <c r="H34" s="114"/>
      <c r="I34" s="1604"/>
      <c r="J34" s="1604"/>
      <c r="K34" s="1604"/>
      <c r="L34" s="1604"/>
    </row>
    <row r="35" spans="2:12" ht="12.75" customHeight="1" thickBot="1" x14ac:dyDescent="0.25">
      <c r="B35" s="1330" t="s">
        <v>45</v>
      </c>
      <c r="C35" s="1009"/>
      <c r="D35" s="1009"/>
      <c r="E35" s="1011">
        <f>(E34+E29)</f>
        <v>379.15327203361727</v>
      </c>
      <c r="F35" s="1012"/>
      <c r="G35" s="179" t="e">
        <f>G29+G34</f>
        <v>#DIV/0!</v>
      </c>
      <c r="H35" s="114"/>
      <c r="I35" s="1604"/>
      <c r="J35" s="1604"/>
      <c r="K35" s="1604"/>
      <c r="L35" s="1604"/>
    </row>
    <row r="36" spans="2:12" ht="12.75" customHeight="1" x14ac:dyDescent="0.2">
      <c r="B36" s="1333" t="s">
        <v>46</v>
      </c>
      <c r="C36" s="1027"/>
      <c r="D36" s="1027" t="s">
        <v>339</v>
      </c>
      <c r="E36" s="1027" t="s">
        <v>125</v>
      </c>
      <c r="F36" s="1028"/>
      <c r="G36" s="183" t="s">
        <v>125</v>
      </c>
      <c r="H36" s="114"/>
      <c r="I36" s="1604"/>
      <c r="J36" s="1604"/>
      <c r="K36" s="1604"/>
      <c r="L36" s="1604"/>
    </row>
    <row r="37" spans="2:12" ht="12.75" customHeight="1" x14ac:dyDescent="0.2">
      <c r="B37" s="1326" t="s">
        <v>342</v>
      </c>
      <c r="C37" s="1334"/>
      <c r="D37" s="1334">
        <f>'Crop Yields, Prices &amp; Insur (X)'!E23</f>
        <v>2</v>
      </c>
      <c r="E37" s="1334">
        <f>'Crop Yields, Prices &amp; Insur (X)'!F23</f>
        <v>2.5</v>
      </c>
      <c r="F37" s="1335"/>
      <c r="G37" s="184">
        <f>'Crop Yields, Prices &amp; Insur (X)'!G23</f>
        <v>0</v>
      </c>
      <c r="H37" s="114"/>
      <c r="I37" s="1604"/>
      <c r="J37" s="1604"/>
      <c r="K37" s="1604"/>
      <c r="L37" s="1604"/>
    </row>
    <row r="38" spans="2:12" ht="12.75" customHeight="1" thickBot="1" x14ac:dyDescent="0.25">
      <c r="B38" s="1329" t="s">
        <v>60</v>
      </c>
      <c r="C38" s="1142"/>
      <c r="D38" s="456"/>
      <c r="E38" s="1278">
        <f>'Crop Yields, Prices &amp; Insur (X)'!H23</f>
        <v>70</v>
      </c>
      <c r="F38" s="1336"/>
      <c r="G38" s="185">
        <f>'Crop Yields, Prices &amp; Insur (X)'!I23</f>
        <v>0</v>
      </c>
      <c r="H38" s="114"/>
      <c r="I38" s="1024" t="s">
        <v>50</v>
      </c>
      <c r="J38" s="1121"/>
      <c r="K38" s="1121"/>
      <c r="L38" s="1121"/>
    </row>
    <row r="39" spans="2:12" ht="12.6" customHeight="1" thickBot="1" x14ac:dyDescent="0.25">
      <c r="B39" s="1330" t="s">
        <v>47</v>
      </c>
      <c r="C39" s="1035"/>
      <c r="D39" s="1035">
        <f>D37*E38</f>
        <v>140</v>
      </c>
      <c r="E39" s="1035">
        <f>(E37*E$38)</f>
        <v>175</v>
      </c>
      <c r="F39" s="1037"/>
      <c r="G39" s="1563">
        <f>(G37*G$38)</f>
        <v>0</v>
      </c>
      <c r="H39" s="114"/>
      <c r="I39" s="1600" t="s">
        <v>174</v>
      </c>
      <c r="J39" s="1600"/>
      <c r="K39" s="1600"/>
      <c r="L39" s="1600"/>
    </row>
    <row r="40" spans="2:12" ht="12.6" customHeight="1" thickBot="1" x14ac:dyDescent="0.25">
      <c r="B40" s="1330" t="s">
        <v>48</v>
      </c>
      <c r="C40" s="1035"/>
      <c r="D40" s="1035">
        <f>D39-E35</f>
        <v>-239.15327203361727</v>
      </c>
      <c r="E40" s="1035">
        <f>(E39-E35)</f>
        <v>-204.15327203361727</v>
      </c>
      <c r="F40" s="1037"/>
      <c r="G40" s="186" t="e">
        <f>G39-G35</f>
        <v>#DIV/0!</v>
      </c>
      <c r="H40" s="114"/>
      <c r="I40" s="1600"/>
      <c r="J40" s="1600"/>
      <c r="K40" s="1600"/>
      <c r="L40" s="1600"/>
    </row>
    <row r="41" spans="2:12" ht="12.6" customHeight="1" x14ac:dyDescent="0.2">
      <c r="B41" s="1337" t="s">
        <v>300</v>
      </c>
      <c r="C41" s="1144"/>
      <c r="D41" s="1218" t="s">
        <v>192</v>
      </c>
      <c r="E41" s="1219"/>
      <c r="F41" s="1177"/>
      <c r="G41" s="187" t="s">
        <v>192</v>
      </c>
      <c r="H41" s="114"/>
      <c r="I41" s="1024" t="s">
        <v>56</v>
      </c>
      <c r="J41" s="1025"/>
      <c r="K41" s="1025"/>
      <c r="L41" s="1025"/>
    </row>
    <row r="42" spans="2:12" ht="12.6" customHeight="1" x14ac:dyDescent="0.2">
      <c r="B42" s="1331" t="str">
        <f>'Specialized Equipment (VII)'!B52</f>
        <v>Mower/condition</v>
      </c>
      <c r="C42" s="1178"/>
      <c r="D42" s="1220">
        <f>'Specialized Equipment (VII)'!J52</f>
        <v>4.1333333333333329</v>
      </c>
      <c r="E42" s="1627">
        <f>'Specialized Equipment (VII)'!C52</f>
        <v>0</v>
      </c>
      <c r="F42" s="1628"/>
      <c r="G42" s="187">
        <f>'Specialized Equipment (VII)'!K52</f>
        <v>0</v>
      </c>
      <c r="H42" s="115"/>
      <c r="I42" s="1603" t="s">
        <v>154</v>
      </c>
      <c r="J42" s="1603"/>
      <c r="K42" s="1603"/>
      <c r="L42" s="1603"/>
    </row>
    <row r="43" spans="2:12" ht="12.6" customHeight="1" x14ac:dyDescent="0.2">
      <c r="B43" s="1331" t="str">
        <f>'Specialized Equipment (VII)'!B53</f>
        <v>Round Baler</v>
      </c>
      <c r="C43" s="1123"/>
      <c r="D43" s="1220">
        <f>'Specialized Equipment (VII)'!J53</f>
        <v>6.58</v>
      </c>
      <c r="E43" s="1627">
        <f>'Specialized Equipment (VII)'!C53</f>
        <v>0</v>
      </c>
      <c r="F43" s="1628"/>
      <c r="G43" s="187">
        <f>'Specialized Equipment (VII)'!K53</f>
        <v>0</v>
      </c>
      <c r="H43" s="115"/>
      <c r="I43" s="1603"/>
      <c r="J43" s="1603"/>
      <c r="K43" s="1603"/>
      <c r="L43" s="1603"/>
    </row>
    <row r="44" spans="2:12" ht="12.6" customHeight="1" x14ac:dyDescent="0.2">
      <c r="B44" s="1331" t="str">
        <f>'Specialized Equipment (VII)'!B55</f>
        <v xml:space="preserve">Hay Rake </v>
      </c>
      <c r="C44" s="1137"/>
      <c r="D44" s="1220">
        <f>'Specialized Equipment (VII)'!J54</f>
        <v>2.5866666666666664</v>
      </c>
      <c r="E44" s="1629">
        <f>'Specialized Equipment (VII)'!C54</f>
        <v>0</v>
      </c>
      <c r="F44" s="1630"/>
      <c r="G44" s="188">
        <f>'Specialized Equipment (VII)'!K54</f>
        <v>0</v>
      </c>
      <c r="H44" s="115"/>
      <c r="I44" s="1603"/>
      <c r="J44" s="1603"/>
      <c r="K44" s="1603"/>
      <c r="L44" s="1603"/>
    </row>
    <row r="45" spans="2:12" ht="12.6" customHeight="1" x14ac:dyDescent="0.2">
      <c r="B45" s="1331" t="str">
        <f>'Specialized Equipment (VII)'!B54</f>
        <v>Bale Mover</v>
      </c>
      <c r="C45" s="1178"/>
      <c r="D45" s="1220">
        <f>'Specialized Equipment (VII)'!J55</f>
        <v>2.88</v>
      </c>
      <c r="E45" s="1627">
        <f>'Specialized Equipment (VII)'!C55</f>
        <v>0</v>
      </c>
      <c r="F45" s="1628"/>
      <c r="G45" s="187">
        <f>'Specialized Equipment (VII)'!K55</f>
        <v>0</v>
      </c>
      <c r="H45" s="115"/>
      <c r="I45" s="1024" t="s">
        <v>57</v>
      </c>
      <c r="J45" s="1039"/>
      <c r="K45" s="1039"/>
      <c r="L45" s="1039"/>
    </row>
    <row r="46" spans="2:12" ht="12.6" customHeight="1" x14ac:dyDescent="0.2">
      <c r="C46" s="1123"/>
      <c r="D46" s="1220">
        <f>'Specialized Equipment (VII)'!J56</f>
        <v>0</v>
      </c>
      <c r="E46" s="1627">
        <f>'Specialized Equipment (VII)'!C56</f>
        <v>0</v>
      </c>
      <c r="F46" s="1628"/>
      <c r="G46" s="188">
        <f>'Specialized Equipment (VII)'!K56</f>
        <v>0</v>
      </c>
      <c r="H46" s="115"/>
      <c r="I46" s="1618" t="s">
        <v>349</v>
      </c>
      <c r="J46" s="1618"/>
      <c r="K46" s="1618"/>
      <c r="L46" s="1618"/>
    </row>
    <row r="47" spans="2:12" ht="12.6" customHeight="1" thickBot="1" x14ac:dyDescent="0.25">
      <c r="B47" s="1338" t="s">
        <v>198</v>
      </c>
      <c r="C47" s="1339"/>
      <c r="D47" s="1340">
        <f>SUM(D42:D45)</f>
        <v>16.18</v>
      </c>
      <c r="E47" s="1680" t="s">
        <v>198</v>
      </c>
      <c r="F47" s="1681"/>
      <c r="G47" s="189">
        <f>SUM(G42:G46)</f>
        <v>0</v>
      </c>
      <c r="H47" s="115"/>
      <c r="I47" s="1618"/>
      <c r="J47" s="1618"/>
      <c r="K47" s="1618"/>
      <c r="L47" s="1618"/>
    </row>
    <row r="48" spans="2:12" ht="12.6" customHeight="1" thickTop="1" x14ac:dyDescent="0.2">
      <c r="B48" s="395"/>
      <c r="C48" s="395"/>
      <c r="D48" s="395"/>
      <c r="E48" s="395"/>
      <c r="F48" s="395"/>
      <c r="G48" s="395"/>
      <c r="H48" s="114"/>
      <c r="I48" s="1618"/>
      <c r="J48" s="1618"/>
      <c r="K48" s="1618"/>
      <c r="L48" s="1618"/>
    </row>
    <row r="49" spans="2:12" ht="12.6" customHeight="1" x14ac:dyDescent="0.2">
      <c r="B49" s="114"/>
      <c r="C49" s="1341"/>
      <c r="D49" s="1341"/>
      <c r="E49" s="114"/>
      <c r="F49" s="114"/>
      <c r="G49" s="114"/>
      <c r="H49" s="114"/>
      <c r="I49" s="1618"/>
      <c r="J49" s="1618"/>
      <c r="K49" s="1618"/>
      <c r="L49" s="1618"/>
    </row>
    <row r="50" spans="2:12" ht="12.6" customHeight="1" x14ac:dyDescent="0.2">
      <c r="B50" s="1024" t="s">
        <v>58</v>
      </c>
      <c r="C50" s="1061"/>
      <c r="D50" s="395"/>
      <c r="E50" s="395"/>
      <c r="F50" s="395"/>
      <c r="G50" s="395"/>
      <c r="H50" s="114"/>
      <c r="I50" s="1610" t="s">
        <v>121</v>
      </c>
      <c r="J50" s="1610"/>
      <c r="K50" s="1610"/>
      <c r="L50" s="1610"/>
    </row>
    <row r="51" spans="2:12" ht="12.6" customHeight="1" x14ac:dyDescent="0.2">
      <c r="B51" s="1622" t="s">
        <v>19</v>
      </c>
      <c r="C51" s="1622"/>
      <c r="D51" s="1622"/>
      <c r="E51" s="1622"/>
      <c r="F51" s="1622"/>
      <c r="G51" s="1622"/>
      <c r="H51" s="114"/>
      <c r="I51" s="1610"/>
      <c r="J51" s="1610"/>
      <c r="K51" s="1610"/>
      <c r="L51" s="1610"/>
    </row>
    <row r="52" spans="2:12" ht="12.6" customHeight="1" x14ac:dyDescent="0.2">
      <c r="B52" s="1622"/>
      <c r="C52" s="1622"/>
      <c r="D52" s="1622"/>
      <c r="E52" s="1622"/>
      <c r="F52" s="1622"/>
      <c r="G52" s="1622"/>
      <c r="H52" s="114"/>
    </row>
    <row r="53" spans="2:12" ht="12.6" customHeight="1" x14ac:dyDescent="0.2">
      <c r="B53" s="1622"/>
      <c r="C53" s="1622"/>
      <c r="D53" s="1622"/>
      <c r="E53" s="1622"/>
      <c r="F53" s="1622"/>
      <c r="G53" s="1622"/>
      <c r="H53" s="395"/>
      <c r="I53" s="395"/>
      <c r="J53" s="395"/>
      <c r="K53" s="395"/>
      <c r="L53" s="395"/>
    </row>
    <row r="54" spans="2:12" ht="12.6" customHeight="1" x14ac:dyDescent="0.2">
      <c r="B54" s="1623"/>
      <c r="C54" s="1624"/>
      <c r="D54" s="1624"/>
      <c r="E54" s="1624"/>
      <c r="F54" s="77"/>
      <c r="G54" s="21"/>
    </row>
    <row r="55" spans="2:12" ht="12.6" customHeight="1" x14ac:dyDescent="0.2">
      <c r="H55" s="18"/>
    </row>
    <row r="56" spans="2:12" ht="12.6" customHeight="1" x14ac:dyDescent="0.2">
      <c r="H56" s="18"/>
    </row>
    <row r="57" spans="2:12" ht="12.6" customHeight="1" x14ac:dyDescent="0.2">
      <c r="G57" s="1614"/>
      <c r="H57" s="1614"/>
    </row>
    <row r="58" spans="2:12" x14ac:dyDescent="0.2">
      <c r="H58" s="9"/>
    </row>
  </sheetData>
  <sheetProtection password="EE8D" sheet="1" objects="1" scenarios="1"/>
  <mergeCells count="16">
    <mergeCell ref="G57:H57"/>
    <mergeCell ref="B51:G53"/>
    <mergeCell ref="B54:E54"/>
    <mergeCell ref="I4:L7"/>
    <mergeCell ref="I21:L24"/>
    <mergeCell ref="I27:L37"/>
    <mergeCell ref="I39:L40"/>
    <mergeCell ref="I42:L44"/>
    <mergeCell ref="I46:L49"/>
    <mergeCell ref="E42:F42"/>
    <mergeCell ref="E43:F43"/>
    <mergeCell ref="E44:F44"/>
    <mergeCell ref="E47:F47"/>
    <mergeCell ref="E45:F45"/>
    <mergeCell ref="E46:F46"/>
    <mergeCell ref="I50:L51"/>
  </mergeCells>
  <phoneticPr fontId="10" type="noConversion"/>
  <pageMargins left="0.546875" right="0.25" top="0.5" bottom="0.5" header="0.5" footer="0.5"/>
  <pageSetup orientation="portrait" r:id="rId1"/>
  <headerFooter alignWithMargins="0">
    <oddFooter>&amp;CPage 19</oddFooter>
  </headerFooter>
  <ignoredErrors>
    <ignoredError sqref="G21:G29 G31 G34:G38 G41:G47" evalError="1"/>
  </ignoredError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showRowColHeaders="0" showRuler="0" view="pageLayout" zoomScale="160" zoomScaleNormal="100" zoomScalePageLayoutView="160" workbookViewId="0">
      <selection activeCell="G39" sqref="G39"/>
    </sheetView>
  </sheetViews>
  <sheetFormatPr defaultRowHeight="12.75" x14ac:dyDescent="0.2"/>
  <cols>
    <col min="1" max="1" width="0.140625" style="94" customWidth="1"/>
    <col min="2" max="2" width="14.28515625" customWidth="1"/>
    <col min="3" max="3" width="6.42578125" customWidth="1"/>
    <col min="4" max="4" width="6.85546875" customWidth="1"/>
    <col min="5" max="5" width="8.42578125" customWidth="1"/>
    <col min="6" max="6" width="4" style="76" customWidth="1"/>
    <col min="7" max="7" width="8.42578125" customWidth="1"/>
    <col min="8" max="8" width="2.5703125" customWidth="1"/>
    <col min="9" max="10" width="11.7109375" customWidth="1"/>
    <col min="11" max="11" width="10.42578125" customWidth="1"/>
    <col min="12" max="12" width="11.5703125" customWidth="1"/>
    <col min="13" max="13" width="0.140625" customWidth="1"/>
  </cols>
  <sheetData>
    <row r="1" spans="1:12" ht="18.75" x14ac:dyDescent="0.3">
      <c r="B1" s="944" t="s">
        <v>303</v>
      </c>
      <c r="C1" s="1182" t="s">
        <v>38</v>
      </c>
      <c r="D1" s="945"/>
      <c r="E1" s="576"/>
      <c r="F1" s="576"/>
      <c r="G1" s="114"/>
      <c r="H1" s="172"/>
      <c r="I1" s="1342"/>
      <c r="K1" s="1317"/>
      <c r="L1" s="1317"/>
    </row>
    <row r="2" spans="1:12" x14ac:dyDescent="0.2">
      <c r="B2" s="576"/>
      <c r="C2" s="1228" t="s">
        <v>41</v>
      </c>
      <c r="D2" s="943"/>
      <c r="E2" s="576"/>
      <c r="F2" s="576"/>
      <c r="G2" s="114"/>
      <c r="H2" s="114"/>
      <c r="I2" s="395"/>
      <c r="J2" s="1261"/>
      <c r="K2" s="1261"/>
      <c r="L2" s="1261"/>
    </row>
    <row r="3" spans="1:12" ht="15.75" customHeight="1" x14ac:dyDescent="0.2">
      <c r="E3" s="946"/>
      <c r="F3" s="946"/>
      <c r="G3" s="947"/>
      <c r="H3" s="1085"/>
    </row>
    <row r="4" spans="1:12" ht="18.75" x14ac:dyDescent="0.3">
      <c r="B4" s="1061"/>
      <c r="D4" s="943"/>
      <c r="E4" s="1317" t="s">
        <v>274</v>
      </c>
      <c r="F4" s="576"/>
      <c r="G4" s="395"/>
      <c r="H4" s="114"/>
      <c r="J4" s="1464" t="s">
        <v>275</v>
      </c>
    </row>
    <row r="5" spans="1:12" ht="14.1" customHeight="1" x14ac:dyDescent="0.2">
      <c r="B5" s="1064"/>
      <c r="C5" s="1064"/>
      <c r="D5" s="1064"/>
      <c r="E5" s="1064"/>
      <c r="F5" s="1064"/>
      <c r="G5" s="952" t="s">
        <v>277</v>
      </c>
      <c r="H5" s="114"/>
      <c r="I5" s="1261"/>
      <c r="J5" s="1148"/>
      <c r="K5" s="1148"/>
      <c r="L5" s="1148"/>
    </row>
    <row r="6" spans="1:12" ht="14.1" customHeight="1" thickBot="1" x14ac:dyDescent="0.25">
      <c r="B6" s="953" t="s">
        <v>143</v>
      </c>
      <c r="C6" s="954"/>
      <c r="D6" s="955" t="s">
        <v>279</v>
      </c>
      <c r="E6" s="954" t="s">
        <v>223</v>
      </c>
      <c r="F6" s="956" t="s">
        <v>87</v>
      </c>
      <c r="G6" s="954" t="s">
        <v>223</v>
      </c>
      <c r="H6" s="114"/>
      <c r="J6" s="1290"/>
      <c r="K6" s="576"/>
      <c r="L6" s="114"/>
    </row>
    <row r="7" spans="1:12" ht="12.75" customHeight="1" thickTop="1" x14ac:dyDescent="0.2">
      <c r="B7" s="1280" t="s">
        <v>129</v>
      </c>
      <c r="C7" s="1281"/>
      <c r="D7" s="1282"/>
      <c r="E7" s="1283">
        <f>'Seed Rates &amp; Cost (I)'!H24</f>
        <v>0</v>
      </c>
      <c r="F7" s="961"/>
      <c r="G7" s="191">
        <f>'Seed Rates &amp; Cost (I)'!I24</f>
        <v>0</v>
      </c>
      <c r="H7" s="114"/>
      <c r="I7" s="1597" t="s">
        <v>637</v>
      </c>
      <c r="J7" s="1597"/>
      <c r="K7" s="1597"/>
      <c r="L7" s="1597"/>
    </row>
    <row r="8" spans="1:12" ht="12.75" customHeight="1" x14ac:dyDescent="0.2">
      <c r="B8" s="1122" t="s">
        <v>281</v>
      </c>
      <c r="C8" s="1123"/>
      <c r="D8" s="1123"/>
      <c r="E8" s="1129">
        <f>'Seed Treat &amp; Herbicide (III)'!D23</f>
        <v>0</v>
      </c>
      <c r="F8" s="966"/>
      <c r="G8" s="192">
        <f>'Seed Treat &amp; Herbicide (III)'!F23</f>
        <v>0</v>
      </c>
      <c r="H8" s="114"/>
      <c r="I8" s="1597"/>
      <c r="J8" s="1597"/>
      <c r="K8" s="1597"/>
      <c r="L8" s="1597"/>
    </row>
    <row r="9" spans="1:12" ht="12.75" customHeight="1" x14ac:dyDescent="0.2">
      <c r="B9" s="1122" t="s">
        <v>120</v>
      </c>
      <c r="C9" s="1123"/>
      <c r="D9" s="1123"/>
      <c r="E9" s="1129">
        <f>'Fertilizer (II)'!C35</f>
        <v>1</v>
      </c>
      <c r="F9" s="966"/>
      <c r="G9" s="126">
        <f>'Fertilizer (II)'!H35</f>
        <v>0</v>
      </c>
      <c r="H9" s="114"/>
    </row>
    <row r="10" spans="1:12" ht="12.75" customHeight="1" x14ac:dyDescent="0.2">
      <c r="B10" s="1122" t="s">
        <v>578</v>
      </c>
      <c r="C10" s="1123">
        <f>'Fertilizer (II)'!C24</f>
        <v>0</v>
      </c>
      <c r="D10" s="1123" t="s">
        <v>92</v>
      </c>
      <c r="E10" s="1129">
        <f>C10*'Fertilizer (II)'!D29</f>
        <v>0</v>
      </c>
      <c r="F10" s="998">
        <f>'Fertilizer (II)'!H24</f>
        <v>0</v>
      </c>
      <c r="G10" s="125">
        <f>F10*'Fertilizer (II)'!I29</f>
        <v>0</v>
      </c>
      <c r="H10" s="114"/>
      <c r="I10" s="948" t="s">
        <v>55</v>
      </c>
    </row>
    <row r="11" spans="1:12" s="76" customFormat="1" ht="12.75" customHeight="1" x14ac:dyDescent="0.2">
      <c r="A11" s="94"/>
      <c r="B11" s="1125" t="s">
        <v>499</v>
      </c>
      <c r="C11" s="1123">
        <f>'Fertilizer (II)'!D24</f>
        <v>0</v>
      </c>
      <c r="D11" s="1123" t="s">
        <v>92</v>
      </c>
      <c r="E11" s="1129">
        <f>C11*'Fertilizer (II)'!D32</f>
        <v>0</v>
      </c>
      <c r="F11" s="998">
        <f>'Fertilizer (II)'!I24</f>
        <v>0</v>
      </c>
      <c r="G11" s="125">
        <f>F11*'Fertilizer (II)'!I32</f>
        <v>0</v>
      </c>
      <c r="H11" s="114"/>
      <c r="I11" s="1603" t="s">
        <v>654</v>
      </c>
      <c r="J11" s="1603"/>
      <c r="K11" s="1603"/>
      <c r="L11" s="1603"/>
    </row>
    <row r="12" spans="1:12" ht="12.75" customHeight="1" x14ac:dyDescent="0.2">
      <c r="B12" s="1125" t="s">
        <v>312</v>
      </c>
      <c r="C12" s="1123">
        <f>'Fertilizer (II)'!E24</f>
        <v>50</v>
      </c>
      <c r="D12" s="1123" t="s">
        <v>92</v>
      </c>
      <c r="E12" s="1129">
        <f>C12*'Fertilizer (II)'!D30</f>
        <v>33.226681193816049</v>
      </c>
      <c r="F12" s="998">
        <f>'Fertilizer (II)'!J24</f>
        <v>0</v>
      </c>
      <c r="G12" s="125">
        <f>F12*'Fertilizer (II)'!I30</f>
        <v>0</v>
      </c>
      <c r="H12" s="114"/>
      <c r="I12" s="1603"/>
      <c r="J12" s="1603"/>
      <c r="K12" s="1603"/>
      <c r="L12" s="1603"/>
    </row>
    <row r="13" spans="1:12" ht="12.75" customHeight="1" x14ac:dyDescent="0.2">
      <c r="B13" s="1125" t="s">
        <v>313</v>
      </c>
      <c r="C13" s="1123">
        <f>'Fertilizer (II)'!F24</f>
        <v>50</v>
      </c>
      <c r="D13" s="1123" t="s">
        <v>92</v>
      </c>
      <c r="E13" s="1129">
        <f>C13*'Fertilizer (II)'!D31</f>
        <v>21.222410865874362</v>
      </c>
      <c r="F13" s="1001">
        <f>'Fertilizer (II)'!K24</f>
        <v>0</v>
      </c>
      <c r="G13" s="125">
        <f>F13*'Fertilizer (II)'!I31</f>
        <v>0</v>
      </c>
      <c r="H13" s="114"/>
      <c r="I13" s="1603"/>
      <c r="J13" s="1603"/>
      <c r="K13" s="1603"/>
      <c r="L13" s="1603"/>
    </row>
    <row r="14" spans="1:12" ht="12.75" customHeight="1" x14ac:dyDescent="0.2">
      <c r="B14" s="1122" t="s">
        <v>131</v>
      </c>
      <c r="C14" s="1123"/>
      <c r="D14" s="1123"/>
      <c r="E14" s="1129">
        <f>'Seed Treat &amp; Herbicide (III)'!D51</f>
        <v>0</v>
      </c>
      <c r="F14" s="966"/>
      <c r="G14" s="192">
        <f>'Seed Treat &amp; Herbicide (III)'!F51</f>
        <v>0</v>
      </c>
      <c r="H14" s="114"/>
      <c r="I14" s="1603"/>
      <c r="J14" s="1603"/>
      <c r="K14" s="1603"/>
      <c r="L14" s="1603"/>
    </row>
    <row r="15" spans="1:12" ht="12.75" customHeight="1" x14ac:dyDescent="0.2">
      <c r="B15" s="1122" t="s">
        <v>136</v>
      </c>
      <c r="C15" s="1123"/>
      <c r="D15" s="1123"/>
      <c r="E15" s="1129">
        <f>'Insecticide &amp; Fungicide (IV)'!D24</f>
        <v>0</v>
      </c>
      <c r="F15" s="966"/>
      <c r="G15" s="192">
        <f>'Insecticide &amp; Fungicide (IV)'!F24</f>
        <v>0</v>
      </c>
      <c r="H15" s="114"/>
      <c r="I15" s="1603"/>
      <c r="J15" s="1603"/>
      <c r="K15" s="1603"/>
      <c r="L15" s="1603"/>
    </row>
    <row r="16" spans="1:12" ht="12.75" customHeight="1" x14ac:dyDescent="0.2">
      <c r="B16" s="1122" t="s">
        <v>137</v>
      </c>
      <c r="C16" s="1123"/>
      <c r="D16" s="1123"/>
      <c r="E16" s="1129">
        <f>'Insecticide &amp; Fungicide (IV)'!D48</f>
        <v>0</v>
      </c>
      <c r="F16" s="966"/>
      <c r="G16" s="192">
        <f>'Insecticide &amp; Fungicide (IV)'!F48</f>
        <v>0</v>
      </c>
      <c r="H16" s="114"/>
      <c r="I16" s="1603"/>
      <c r="J16" s="1603"/>
      <c r="K16" s="1603"/>
      <c r="L16" s="1603"/>
    </row>
    <row r="17" spans="2:12" ht="12.75" customHeight="1" x14ac:dyDescent="0.2">
      <c r="B17" s="1122" t="s">
        <v>287</v>
      </c>
      <c r="C17" s="1123"/>
      <c r="D17" s="1123"/>
      <c r="E17" s="1129">
        <f>'Fuel and Repair(VI)'!C23</f>
        <v>11.73</v>
      </c>
      <c r="F17" s="966"/>
      <c r="G17" s="192">
        <f>'Fuel and Repair(VI)'!D23</f>
        <v>0</v>
      </c>
      <c r="H17" s="114"/>
      <c r="I17" s="1603"/>
      <c r="J17" s="1603"/>
      <c r="K17" s="1603"/>
      <c r="L17" s="1603"/>
    </row>
    <row r="18" spans="2:12" ht="12.75" customHeight="1" x14ac:dyDescent="0.2">
      <c r="B18" s="1122" t="s">
        <v>288</v>
      </c>
      <c r="C18" s="1123"/>
      <c r="D18" s="1123"/>
      <c r="E18" s="1129">
        <f>'Fuel and Repair(VI)'!F23</f>
        <v>5.37</v>
      </c>
      <c r="F18" s="966"/>
      <c r="G18" s="126">
        <f>'Fuel and Repair(VI)'!G23</f>
        <v>0</v>
      </c>
      <c r="H18" s="114"/>
      <c r="I18" s="1603"/>
      <c r="J18" s="1603"/>
      <c r="K18" s="1603"/>
      <c r="L18" s="1603"/>
    </row>
    <row r="19" spans="2:12" ht="12.75" customHeight="1" x14ac:dyDescent="0.2">
      <c r="B19" s="1122" t="s">
        <v>289</v>
      </c>
      <c r="C19" s="1123"/>
      <c r="D19" s="1123"/>
      <c r="E19" s="1129">
        <f>'Other &amp; Custom (XI)'!E50</f>
        <v>0</v>
      </c>
      <c r="F19" s="966"/>
      <c r="G19" s="126">
        <f>'Other &amp; Custom (XI)'!F50</f>
        <v>0</v>
      </c>
      <c r="H19" s="114"/>
      <c r="I19" s="1603"/>
      <c r="J19" s="1603"/>
      <c r="K19" s="1603"/>
      <c r="L19" s="1603"/>
    </row>
    <row r="20" spans="2:12" ht="12.75" customHeight="1" x14ac:dyDescent="0.2">
      <c r="B20" s="1122" t="s">
        <v>167</v>
      </c>
      <c r="C20" s="1334">
        <f>'Irrigation (IX)'!C24</f>
        <v>7.5</v>
      </c>
      <c r="D20" s="1123" t="s">
        <v>290</v>
      </c>
      <c r="E20" s="1129">
        <f>'Irrigation (IX)'!C31*(C20/10)</f>
        <v>15</v>
      </c>
      <c r="F20" s="998">
        <f>'Irrigation (IX)'!E24</f>
        <v>0</v>
      </c>
      <c r="G20" s="126">
        <f>'Irrigation (IX)'!E31*(F20/10)</f>
        <v>0</v>
      </c>
      <c r="H20" s="114"/>
      <c r="I20" s="1003" t="s">
        <v>329</v>
      </c>
      <c r="J20" s="395"/>
      <c r="K20" s="395"/>
      <c r="L20" s="395"/>
    </row>
    <row r="21" spans="2:12" ht="12.75" customHeight="1" x14ac:dyDescent="0.2">
      <c r="B21" s="1122" t="s">
        <v>291</v>
      </c>
      <c r="C21" s="1123"/>
      <c r="D21" s="1123"/>
      <c r="E21" s="1129">
        <f>'Irrigation (IX)'!$C$36</f>
        <v>11.278195488721805</v>
      </c>
      <c r="F21" s="966"/>
      <c r="G21" s="129" t="e">
        <f>'Irrigation (IX)'!E36</f>
        <v>#DIV/0!</v>
      </c>
      <c r="H21" s="114"/>
      <c r="I21" s="1598" t="s">
        <v>636</v>
      </c>
      <c r="J21" s="1598"/>
      <c r="K21" s="1598"/>
      <c r="L21" s="1598"/>
    </row>
    <row r="22" spans="2:12" ht="12.75" customHeight="1" x14ac:dyDescent="0.2">
      <c r="B22" s="1122" t="s">
        <v>327</v>
      </c>
      <c r="C22" s="1123"/>
      <c r="D22" s="1123"/>
      <c r="E22" s="1129">
        <f>'Irrigation (IX)'!$C$29+(C20/12*3.5)</f>
        <v>27.577500000000001</v>
      </c>
      <c r="F22" s="966"/>
      <c r="G22" s="130">
        <f>'Irrigation (IX)'!$E$29+(F20/12*3.5)</f>
        <v>0</v>
      </c>
      <c r="H22" s="114"/>
      <c r="I22" s="1258" t="s">
        <v>350</v>
      </c>
    </row>
    <row r="23" spans="2:12" ht="12.75" customHeight="1" x14ac:dyDescent="0.2">
      <c r="B23" s="1122" t="s">
        <v>168</v>
      </c>
      <c r="C23" s="1123"/>
      <c r="D23" s="1152"/>
      <c r="E23" s="1129">
        <f>'Crop Yields, Prices &amp; Insur (X)'!C51</f>
        <v>5.44</v>
      </c>
      <c r="F23" s="966"/>
      <c r="G23" s="126">
        <f>'Crop Yields, Prices &amp; Insur (X)'!D51</f>
        <v>0</v>
      </c>
      <c r="H23" s="114"/>
      <c r="I23" s="1426" t="s">
        <v>635</v>
      </c>
    </row>
    <row r="24" spans="2:12" ht="12.75" customHeight="1" x14ac:dyDescent="0.2">
      <c r="B24" s="1122" t="s">
        <v>169</v>
      </c>
      <c r="C24" s="1123"/>
      <c r="D24" s="1130"/>
      <c r="E24" s="1129">
        <f>'Crop Yields, Prices &amp; Insur (X)'!H51</f>
        <v>0</v>
      </c>
      <c r="F24" s="966"/>
      <c r="G24" s="126">
        <f>'Crop Yields, Prices &amp; Insur (X)'!I51</f>
        <v>0</v>
      </c>
      <c r="H24" s="114"/>
      <c r="I24" s="1600" t="s">
        <v>653</v>
      </c>
      <c r="J24" s="1618"/>
      <c r="K24" s="1618"/>
      <c r="L24" s="1618"/>
    </row>
    <row r="25" spans="2:12" ht="12.75" customHeight="1" x14ac:dyDescent="0.2">
      <c r="B25" s="1122" t="s">
        <v>293</v>
      </c>
      <c r="C25" s="1123">
        <f>'Overhead &amp; Labour (VIII)'!D47</f>
        <v>1</v>
      </c>
      <c r="D25" s="1123" t="s">
        <v>294</v>
      </c>
      <c r="E25" s="1129">
        <f>'Overhead &amp; Labour (VIII)'!E47</f>
        <v>21</v>
      </c>
      <c r="F25" s="1343">
        <f>'Overhead &amp; Labour (VIII)'!F47</f>
        <v>0</v>
      </c>
      <c r="G25" s="126">
        <f>'Overhead &amp; Labour (VIII)'!G47</f>
        <v>0</v>
      </c>
      <c r="H25" s="114"/>
      <c r="I25" s="1618"/>
      <c r="J25" s="1618"/>
      <c r="K25" s="1618"/>
      <c r="L25" s="1618"/>
    </row>
    <row r="26" spans="2:12" ht="12.75" customHeight="1" x14ac:dyDescent="0.2">
      <c r="B26" s="1122" t="s">
        <v>196</v>
      </c>
      <c r="C26" s="1123"/>
      <c r="D26" s="1123"/>
      <c r="E26" s="103">
        <f>'Other &amp; Custom (XI)'!E21</f>
        <v>5</v>
      </c>
      <c r="F26" s="1344"/>
      <c r="G26" s="126">
        <f>'Other &amp; Custom (XI)'!F21</f>
        <v>0</v>
      </c>
      <c r="H26" s="114"/>
      <c r="I26" s="1618"/>
      <c r="J26" s="1618"/>
      <c r="K26" s="1618"/>
      <c r="L26" s="1618"/>
    </row>
    <row r="27" spans="2:12" ht="12.75" customHeight="1" x14ac:dyDescent="0.2">
      <c r="B27" s="1122" t="s">
        <v>295</v>
      </c>
      <c r="C27" s="1123"/>
      <c r="D27" s="1123"/>
      <c r="E27" s="1129">
        <f>'Overhead &amp; Labour (VIII)'!$F$23</f>
        <v>9.1999999999999993</v>
      </c>
      <c r="F27" s="966"/>
      <c r="G27" s="193" t="e">
        <f>'Overhead &amp; Labour (VIII)'!G23</f>
        <v>#DIV/0!</v>
      </c>
      <c r="H27" s="114"/>
      <c r="I27" s="1618"/>
      <c r="J27" s="1618"/>
      <c r="K27" s="1618"/>
      <c r="L27" s="1618"/>
    </row>
    <row r="28" spans="2:12" ht="12.75" customHeight="1" thickBot="1" x14ac:dyDescent="0.25">
      <c r="B28" s="1345" t="s">
        <v>14</v>
      </c>
      <c r="C28" s="1133">
        <f>'Equipment, Buildings, Land (V)'!E37</f>
        <v>4.2</v>
      </c>
      <c r="D28" s="1134" t="s">
        <v>200</v>
      </c>
      <c r="E28" s="1211">
        <f>SUM(E7:E27)*(C28/100)*0.5</f>
        <v>3.5079405385166567</v>
      </c>
      <c r="F28" s="1007">
        <f>'Equipment, Buildings, Land (V)'!H37</f>
        <v>0</v>
      </c>
      <c r="G28" s="142" t="e">
        <f>SUM(G7:G27)*(F28/100)*0.5</f>
        <v>#DIV/0!</v>
      </c>
      <c r="H28" s="114"/>
      <c r="I28" s="1618"/>
      <c r="J28" s="1618"/>
      <c r="K28" s="1618"/>
      <c r="L28" s="1618"/>
    </row>
    <row r="29" spans="2:12" ht="12.75" customHeight="1" thickBot="1" x14ac:dyDescent="0.25">
      <c r="B29" s="1346" t="s">
        <v>297</v>
      </c>
      <c r="C29" s="1009"/>
      <c r="D29" s="1010"/>
      <c r="E29" s="1011">
        <f>SUM(E7:E28)</f>
        <v>170.55272808692888</v>
      </c>
      <c r="F29" s="1012"/>
      <c r="G29" s="141" t="e">
        <f>SUM(G7:G28)</f>
        <v>#DIV/0!</v>
      </c>
      <c r="H29" s="114"/>
      <c r="I29" s="1618"/>
      <c r="J29" s="1618"/>
      <c r="K29" s="1618"/>
      <c r="L29" s="1618"/>
    </row>
    <row r="30" spans="2:12" ht="12.75" customHeight="1" x14ac:dyDescent="0.2">
      <c r="B30" s="1347" t="s">
        <v>298</v>
      </c>
      <c r="C30" s="1014"/>
      <c r="D30" s="980"/>
      <c r="E30" s="1015">
        <f>'Equipment, Buildings, Land (V)'!$L$33</f>
        <v>65.793115405604922</v>
      </c>
      <c r="F30" s="1016"/>
      <c r="G30" s="195" t="e">
        <f>'Equipment, Buildings, Land (V)'!M33</f>
        <v>#NUM!</v>
      </c>
      <c r="H30" s="114"/>
      <c r="I30" s="1618"/>
      <c r="J30" s="1618"/>
      <c r="K30" s="1618"/>
      <c r="L30" s="1618"/>
    </row>
    <row r="31" spans="2:12" ht="12.75" customHeight="1" x14ac:dyDescent="0.2">
      <c r="B31" s="1122" t="s">
        <v>299</v>
      </c>
      <c r="C31" s="1136"/>
      <c r="D31" s="1137"/>
      <c r="E31" s="1348">
        <f>'Irrigation (IX)'!$C$42</f>
        <v>28.026072536255075</v>
      </c>
      <c r="F31" s="1349"/>
      <c r="G31" s="129" t="e">
        <f>'Irrigation (IX)'!E42</f>
        <v>#NUM!</v>
      </c>
      <c r="H31" s="114"/>
      <c r="I31" s="1024" t="s">
        <v>50</v>
      </c>
    </row>
    <row r="32" spans="2:12" ht="12.75" customHeight="1" x14ac:dyDescent="0.2">
      <c r="B32" s="1139" t="s">
        <v>300</v>
      </c>
      <c r="C32" s="1123"/>
      <c r="D32" s="1123"/>
      <c r="E32" s="1129">
        <f>D47</f>
        <v>16.18</v>
      </c>
      <c r="F32" s="966"/>
      <c r="G32" s="129">
        <f>G47</f>
        <v>0</v>
      </c>
      <c r="H32" s="114"/>
      <c r="I32" s="1669" t="s">
        <v>652</v>
      </c>
      <c r="J32" s="1670"/>
      <c r="K32" s="1670"/>
      <c r="L32" s="1670"/>
    </row>
    <row r="33" spans="2:12" ht="12.75" customHeight="1" thickBot="1" x14ac:dyDescent="0.25">
      <c r="B33" s="1345" t="s">
        <v>301</v>
      </c>
      <c r="C33" s="1133"/>
      <c r="D33" s="1134"/>
      <c r="E33" s="1216">
        <f>'Equipment, Buildings, Land (V)'!$E$36</f>
        <v>56.25</v>
      </c>
      <c r="F33" s="1016"/>
      <c r="G33" s="196">
        <f>'Equipment, Buildings, Land (V)'!H36</f>
        <v>0</v>
      </c>
      <c r="H33" s="114"/>
      <c r="I33" s="1670"/>
      <c r="J33" s="1670"/>
      <c r="K33" s="1670"/>
      <c r="L33" s="1670"/>
    </row>
    <row r="34" spans="2:12" ht="13.5" customHeight="1" thickBot="1" x14ac:dyDescent="0.25">
      <c r="B34" s="1346" t="s">
        <v>44</v>
      </c>
      <c r="C34" s="1009"/>
      <c r="D34" s="1009"/>
      <c r="E34" s="1011">
        <f>SUM(E30:E33)</f>
        <v>166.24918794185999</v>
      </c>
      <c r="F34" s="1012"/>
      <c r="G34" s="194" t="e">
        <f>SUM(G30:G33)</f>
        <v>#NUM!</v>
      </c>
      <c r="H34" s="114"/>
      <c r="I34" s="1670"/>
      <c r="J34" s="1670"/>
      <c r="K34" s="1670"/>
      <c r="L34" s="1670"/>
    </row>
    <row r="35" spans="2:12" ht="13.5" customHeight="1" thickBot="1" x14ac:dyDescent="0.25">
      <c r="B35" s="1346" t="s">
        <v>45</v>
      </c>
      <c r="C35" s="1009"/>
      <c r="D35" s="1009"/>
      <c r="E35" s="1011">
        <f>(E34+E29)</f>
        <v>336.80191602878887</v>
      </c>
      <c r="F35" s="1012"/>
      <c r="G35" s="194" t="e">
        <f>G29+G34</f>
        <v>#DIV/0!</v>
      </c>
      <c r="H35" s="114"/>
      <c r="I35" s="1670"/>
      <c r="J35" s="1670"/>
      <c r="K35" s="1670"/>
      <c r="L35" s="1670"/>
    </row>
    <row r="36" spans="2:12" ht="12.75" customHeight="1" x14ac:dyDescent="0.2">
      <c r="B36" s="1350" t="s">
        <v>46</v>
      </c>
      <c r="C36" s="1027"/>
      <c r="D36" s="1027" t="s">
        <v>339</v>
      </c>
      <c r="E36" s="1027" t="s">
        <v>125</v>
      </c>
      <c r="F36" s="1028"/>
      <c r="G36" s="197" t="s">
        <v>125</v>
      </c>
      <c r="H36" s="114"/>
      <c r="I36" s="1670"/>
      <c r="J36" s="1670"/>
      <c r="K36" s="1670"/>
      <c r="L36" s="1670"/>
    </row>
    <row r="37" spans="2:12" ht="12.75" customHeight="1" x14ac:dyDescent="0.2">
      <c r="B37" s="1122" t="s">
        <v>341</v>
      </c>
      <c r="C37" s="1334"/>
      <c r="D37" s="201">
        <f>'Crop Yields, Prices &amp; Insur (X)'!E24</f>
        <v>3</v>
      </c>
      <c r="E37" s="201">
        <f>'Crop Yields, Prices &amp; Insur (X)'!F24</f>
        <v>4</v>
      </c>
      <c r="F37" s="1351"/>
      <c r="G37" s="135">
        <f>'Crop Yields, Prices &amp; Insur (X)'!G24</f>
        <v>0</v>
      </c>
      <c r="H37" s="114"/>
      <c r="I37" s="1670"/>
      <c r="J37" s="1670"/>
      <c r="K37" s="1670"/>
      <c r="L37" s="1670"/>
    </row>
    <row r="38" spans="2:12" ht="12.75" customHeight="1" thickBot="1" x14ac:dyDescent="0.25">
      <c r="B38" s="1345" t="s">
        <v>60</v>
      </c>
      <c r="C38" s="1142"/>
      <c r="D38" s="456"/>
      <c r="E38" s="1352">
        <f>'Crop Yields, Prices &amp; Insur (X)'!H24</f>
        <v>85</v>
      </c>
      <c r="F38" s="1353"/>
      <c r="G38" s="198">
        <f>'Crop Yields, Prices &amp; Insur (X)'!I24</f>
        <v>0</v>
      </c>
      <c r="H38" s="114"/>
      <c r="I38" s="1670"/>
      <c r="J38" s="1670"/>
      <c r="K38" s="1670"/>
      <c r="L38" s="1670"/>
    </row>
    <row r="39" spans="2:12" ht="12" customHeight="1" thickBot="1" x14ac:dyDescent="0.25">
      <c r="B39" s="1346" t="s">
        <v>47</v>
      </c>
      <c r="C39" s="1035"/>
      <c r="D39" s="1035">
        <f>E38*D37</f>
        <v>255</v>
      </c>
      <c r="E39" s="1035">
        <f>(E37*E$38)</f>
        <v>340</v>
      </c>
      <c r="F39" s="1037"/>
      <c r="G39" s="1564">
        <f>(G37*G$38)</f>
        <v>0</v>
      </c>
      <c r="H39" s="114"/>
      <c r="J39" s="1277"/>
      <c r="K39" s="1277"/>
      <c r="L39" s="1277"/>
    </row>
    <row r="40" spans="2:12" ht="12.6" customHeight="1" thickBot="1" x14ac:dyDescent="0.25">
      <c r="B40" s="1346" t="s">
        <v>48</v>
      </c>
      <c r="C40" s="1035"/>
      <c r="D40" s="1035">
        <f>D39-E35</f>
        <v>-81.801916028788867</v>
      </c>
      <c r="E40" s="1035">
        <f>(E39-E35)</f>
        <v>3.1980839712111333</v>
      </c>
      <c r="F40" s="1037"/>
      <c r="G40" s="199" t="e">
        <f>G39-G35</f>
        <v>#DIV/0!</v>
      </c>
      <c r="H40" s="114"/>
      <c r="I40" s="1024" t="s">
        <v>56</v>
      </c>
    </row>
    <row r="41" spans="2:12" ht="12.75" customHeight="1" x14ac:dyDescent="0.2">
      <c r="B41" s="1354" t="s">
        <v>300</v>
      </c>
      <c r="C41" s="1123"/>
      <c r="D41" s="1218" t="s">
        <v>192</v>
      </c>
      <c r="E41" s="1219"/>
      <c r="F41" s="1177"/>
      <c r="G41" s="200" t="s">
        <v>192</v>
      </c>
      <c r="H41" s="114"/>
      <c r="I41" s="1683" t="s">
        <v>651</v>
      </c>
      <c r="J41" s="1684"/>
      <c r="K41" s="1684"/>
      <c r="L41" s="1684"/>
    </row>
    <row r="42" spans="2:12" ht="12.6" customHeight="1" x14ac:dyDescent="0.2">
      <c r="B42" s="1347" t="str">
        <f>'Specialized Equipment (VII)'!B52</f>
        <v>Mower/condition</v>
      </c>
      <c r="C42" s="1178"/>
      <c r="D42" s="1220">
        <f>'Specialized Equipment (VII)'!J52</f>
        <v>4.1333333333333329</v>
      </c>
      <c r="E42" s="1627">
        <f>'Specialized Equipment (VII)'!C52</f>
        <v>0</v>
      </c>
      <c r="F42" s="1628"/>
      <c r="G42" s="200">
        <f>'Specialized Equipment (VII)'!K52</f>
        <v>0</v>
      </c>
      <c r="H42" s="114"/>
      <c r="I42" s="1684"/>
      <c r="J42" s="1684"/>
      <c r="K42" s="1684"/>
      <c r="L42" s="1684"/>
    </row>
    <row r="43" spans="2:12" ht="12.6" customHeight="1" x14ac:dyDescent="0.2">
      <c r="B43" s="1347" t="str">
        <f>'Specialized Equipment (VII)'!B53</f>
        <v>Round Baler</v>
      </c>
      <c r="C43" s="1123"/>
      <c r="D43" s="1220">
        <f>'Specialized Equipment (VII)'!J53</f>
        <v>6.58</v>
      </c>
      <c r="E43" s="1627">
        <f>'Specialized Equipment (VII)'!C53</f>
        <v>0</v>
      </c>
      <c r="F43" s="1628"/>
      <c r="G43" s="200">
        <f>'Specialized Equipment (VII)'!K53</f>
        <v>0</v>
      </c>
      <c r="H43" s="114"/>
      <c r="I43" s="1684"/>
      <c r="J43" s="1684"/>
      <c r="K43" s="1684"/>
      <c r="L43" s="1684"/>
    </row>
    <row r="44" spans="2:12" ht="12.6" customHeight="1" x14ac:dyDescent="0.2">
      <c r="B44" s="1347" t="str">
        <f>'Specialized Equipment (VII)'!B54</f>
        <v>Bale Mover</v>
      </c>
      <c r="C44" s="456"/>
      <c r="D44" s="1220">
        <f>'Specialized Equipment (VII)'!J54</f>
        <v>2.5866666666666664</v>
      </c>
      <c r="E44" s="1629">
        <f>'Specialized Equipment (VII)'!C54</f>
        <v>0</v>
      </c>
      <c r="F44" s="1630"/>
      <c r="G44" s="202">
        <f>'Specialized Equipment (VII)'!K54</f>
        <v>0</v>
      </c>
      <c r="H44" s="114"/>
      <c r="J44" s="1183"/>
      <c r="K44" s="1183"/>
      <c r="L44" s="1183"/>
    </row>
    <row r="45" spans="2:12" ht="12.6" customHeight="1" x14ac:dyDescent="0.2">
      <c r="B45" s="1347" t="str">
        <f>'Specialized Equipment (VII)'!B55</f>
        <v xml:space="preserve">Hay Rake </v>
      </c>
      <c r="C45" s="1137"/>
      <c r="D45" s="1220">
        <f>'Specialized Equipment (VII)'!J55</f>
        <v>2.88</v>
      </c>
      <c r="E45" s="1627">
        <f>'Specialized Equipment (VII)'!C55</f>
        <v>0</v>
      </c>
      <c r="F45" s="1628"/>
      <c r="G45" s="200">
        <f>'Specialized Equipment (VII)'!K55</f>
        <v>0</v>
      </c>
      <c r="H45" s="114"/>
      <c r="I45" s="1024" t="s">
        <v>57</v>
      </c>
    </row>
    <row r="46" spans="2:12" ht="12.6" customHeight="1" x14ac:dyDescent="0.2">
      <c r="B46" s="1347">
        <f>'Specialized Equipment (VII)'!B56</f>
        <v>0</v>
      </c>
      <c r="C46" s="456"/>
      <c r="D46" s="1220">
        <f>'Specialized Equipment (VII)'!J56</f>
        <v>0</v>
      </c>
      <c r="E46" s="1627">
        <f>'Specialized Equipment (VII)'!C56</f>
        <v>0</v>
      </c>
      <c r="F46" s="1628"/>
      <c r="G46" s="200">
        <f>'Specialized Equipment (VII)'!K56</f>
        <v>0</v>
      </c>
      <c r="H46" s="114"/>
      <c r="I46" s="1600" t="s">
        <v>17</v>
      </c>
      <c r="J46" s="1660"/>
      <c r="K46" s="1660"/>
      <c r="L46" s="1660"/>
    </row>
    <row r="47" spans="2:12" ht="12.6" customHeight="1" thickBot="1" x14ac:dyDescent="0.25">
      <c r="B47" s="1303" t="s">
        <v>198</v>
      </c>
      <c r="C47" s="1304"/>
      <c r="D47" s="207">
        <f>SUM(D42:D46)</f>
        <v>16.18</v>
      </c>
      <c r="E47" s="1682" t="s">
        <v>198</v>
      </c>
      <c r="F47" s="1636"/>
      <c r="G47" s="203">
        <f>SUM(G42:G46)</f>
        <v>0</v>
      </c>
      <c r="H47" s="114"/>
    </row>
    <row r="48" spans="2:12" ht="12.6" customHeight="1" thickTop="1" x14ac:dyDescent="0.2">
      <c r="B48" s="395"/>
      <c r="C48" s="1061"/>
      <c r="D48" s="395"/>
      <c r="E48" s="395"/>
      <c r="F48" s="395"/>
      <c r="G48" s="395"/>
      <c r="H48" s="114"/>
      <c r="I48" s="1064" t="s">
        <v>175</v>
      </c>
      <c r="J48" s="395"/>
      <c r="K48" s="395"/>
      <c r="L48" s="395"/>
    </row>
    <row r="49" spans="2:13" ht="12.6" customHeight="1" x14ac:dyDescent="0.2">
      <c r="B49" s="1024" t="s">
        <v>58</v>
      </c>
      <c r="C49" s="395"/>
      <c r="D49" s="395"/>
      <c r="E49" s="395"/>
      <c r="F49" s="395"/>
      <c r="G49" s="395"/>
      <c r="H49" s="114"/>
      <c r="I49" s="1605" t="s">
        <v>121</v>
      </c>
      <c r="J49" s="1605"/>
      <c r="K49" s="1605"/>
      <c r="L49" s="1605"/>
    </row>
    <row r="50" spans="2:13" ht="12.6" customHeight="1" x14ac:dyDescent="0.2">
      <c r="B50" s="1622" t="s">
        <v>19</v>
      </c>
      <c r="C50" s="1622"/>
      <c r="D50" s="1622"/>
      <c r="E50" s="1622"/>
      <c r="F50" s="1622"/>
      <c r="G50" s="1622"/>
      <c r="H50" s="114"/>
      <c r="I50" s="1605"/>
      <c r="J50" s="1605"/>
      <c r="K50" s="1605"/>
      <c r="L50" s="1605"/>
    </row>
    <row r="51" spans="2:13" ht="12.6" customHeight="1" x14ac:dyDescent="0.2">
      <c r="B51" s="1622"/>
      <c r="C51" s="1622"/>
      <c r="D51" s="1622"/>
      <c r="E51" s="1622"/>
      <c r="F51" s="1622"/>
      <c r="G51" s="1622"/>
      <c r="H51" s="114"/>
      <c r="I51" s="1613" t="s">
        <v>595</v>
      </c>
      <c r="J51" s="1613"/>
      <c r="K51" s="1613"/>
      <c r="L51" s="1613"/>
      <c r="M51" s="1478"/>
    </row>
    <row r="52" spans="2:13" ht="12.6" customHeight="1" x14ac:dyDescent="0.2">
      <c r="B52" s="1622"/>
      <c r="C52" s="1622"/>
      <c r="D52" s="1622"/>
      <c r="E52" s="1622"/>
      <c r="F52" s="1622"/>
      <c r="G52" s="1622"/>
      <c r="H52" s="114"/>
      <c r="I52" s="1613"/>
      <c r="J52" s="1613"/>
      <c r="K52" s="1613"/>
      <c r="L52" s="1613"/>
      <c r="M52" s="1478"/>
    </row>
    <row r="53" spans="2:13" ht="12.6" customHeight="1" x14ac:dyDescent="0.2">
      <c r="B53" s="395"/>
      <c r="C53" s="395"/>
      <c r="D53" s="395"/>
      <c r="E53" s="395"/>
      <c r="F53" s="395"/>
      <c r="G53" s="395"/>
      <c r="H53" s="114"/>
      <c r="I53" s="395"/>
      <c r="J53" s="395"/>
      <c r="K53" s="395"/>
      <c r="L53" s="395"/>
    </row>
    <row r="54" spans="2:13" ht="12.6" customHeight="1" x14ac:dyDescent="0.2">
      <c r="H54" s="18"/>
    </row>
    <row r="55" spans="2:13" ht="12.6" customHeight="1" x14ac:dyDescent="0.2">
      <c r="H55" s="18"/>
    </row>
    <row r="56" spans="2:13" ht="12.6" customHeight="1" x14ac:dyDescent="0.2">
      <c r="H56" s="18"/>
    </row>
    <row r="57" spans="2:13" x14ac:dyDescent="0.2">
      <c r="G57" s="1614"/>
      <c r="H57" s="1614"/>
      <c r="I57" s="1614"/>
    </row>
    <row r="58" spans="2:13" x14ac:dyDescent="0.2">
      <c r="H58" s="9"/>
    </row>
  </sheetData>
  <sheetProtection password="EE8D" sheet="1" objects="1" scenarios="1"/>
  <mergeCells count="17">
    <mergeCell ref="I11:L19"/>
    <mergeCell ref="I7:L8"/>
    <mergeCell ref="I32:L38"/>
    <mergeCell ref="I24:L30"/>
    <mergeCell ref="G57:I57"/>
    <mergeCell ref="I51:L52"/>
    <mergeCell ref="B50:G52"/>
    <mergeCell ref="I21:L21"/>
    <mergeCell ref="I46:L46"/>
    <mergeCell ref="I49:L50"/>
    <mergeCell ref="E42:F42"/>
    <mergeCell ref="E43:F43"/>
    <mergeCell ref="E44:F44"/>
    <mergeCell ref="E45:F45"/>
    <mergeCell ref="E46:F46"/>
    <mergeCell ref="E47:F47"/>
    <mergeCell ref="I41:L43"/>
  </mergeCells>
  <phoneticPr fontId="10" type="noConversion"/>
  <pageMargins left="0.55208333333333337" right="0.25" top="0.5" bottom="0.5" header="0.5" footer="0.5"/>
  <pageSetup orientation="portrait" r:id="rId1"/>
  <headerFooter alignWithMargins="0">
    <oddFooter>&amp;CPage 20</oddFooter>
  </headerFooter>
  <ignoredErrors>
    <ignoredError sqref="G21:G29 G31 G34:G38 G40:G47" evalError="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showRowColHeaders="0" showRuler="0" view="pageLayout" zoomScale="160" zoomScaleNormal="100" zoomScalePageLayoutView="160" workbookViewId="0">
      <selection activeCell="F38" sqref="F38"/>
    </sheetView>
  </sheetViews>
  <sheetFormatPr defaultRowHeight="12.75" x14ac:dyDescent="0.2"/>
  <cols>
    <col min="1" max="1" width="14.28515625" customWidth="1"/>
    <col min="2" max="2" width="6.5703125" customWidth="1"/>
    <col min="3" max="3" width="7" customWidth="1"/>
    <col min="4" max="4" width="8.42578125" customWidth="1"/>
    <col min="5" max="5" width="4" style="76" customWidth="1"/>
    <col min="6" max="6" width="8.42578125" customWidth="1"/>
    <col min="7" max="7" width="2.5703125" customWidth="1"/>
    <col min="8" max="9" width="11.7109375" customWidth="1"/>
    <col min="10" max="10" width="10.42578125" customWidth="1"/>
    <col min="11" max="11" width="11" customWidth="1"/>
    <col min="12" max="12" width="0.28515625" customWidth="1"/>
  </cols>
  <sheetData>
    <row r="1" spans="1:11" ht="15.75" x14ac:dyDescent="0.25">
      <c r="A1" s="944" t="s">
        <v>303</v>
      </c>
      <c r="B1" s="1182" t="s">
        <v>38</v>
      </c>
      <c r="D1" s="576"/>
      <c r="E1" s="576"/>
      <c r="F1" s="114"/>
      <c r="G1" s="114"/>
      <c r="H1" s="576"/>
      <c r="J1" s="395"/>
      <c r="K1" s="576"/>
    </row>
    <row r="2" spans="1:11" ht="12.75" customHeight="1" x14ac:dyDescent="0.3">
      <c r="A2" s="576"/>
      <c r="B2" s="1355" t="s">
        <v>40</v>
      </c>
      <c r="C2" s="943"/>
      <c r="D2" s="576"/>
      <c r="E2" s="576"/>
      <c r="F2" s="114"/>
      <c r="G2" s="114"/>
      <c r="H2" s="576"/>
      <c r="I2" s="1318"/>
      <c r="J2" s="395"/>
      <c r="K2" s="576"/>
    </row>
    <row r="3" spans="1:11" x14ac:dyDescent="0.2">
      <c r="B3" s="1685" t="s">
        <v>274</v>
      </c>
      <c r="C3" s="1685"/>
      <c r="D3" s="1685"/>
      <c r="E3" s="946"/>
      <c r="F3" s="947"/>
      <c r="G3" s="1085"/>
      <c r="I3" s="1685" t="s">
        <v>275</v>
      </c>
      <c r="J3" s="1685"/>
      <c r="K3" s="576"/>
    </row>
    <row r="4" spans="1:11" ht="12.75" customHeight="1" x14ac:dyDescent="0.2">
      <c r="A4" s="576"/>
      <c r="B4" s="1685"/>
      <c r="C4" s="1685"/>
      <c r="D4" s="1685"/>
      <c r="E4" s="576"/>
      <c r="F4" s="395"/>
      <c r="G4" s="114"/>
      <c r="I4" s="1685"/>
      <c r="J4" s="1685"/>
    </row>
    <row r="5" spans="1:11" x14ac:dyDescent="0.2">
      <c r="A5" s="1064"/>
      <c r="B5" s="1064"/>
      <c r="C5" s="1064"/>
      <c r="D5" s="1064"/>
      <c r="E5" s="1064"/>
      <c r="F5" s="952" t="s">
        <v>277</v>
      </c>
      <c r="G5" s="114"/>
    </row>
    <row r="6" spans="1:11" ht="13.5" thickBot="1" x14ac:dyDescent="0.25">
      <c r="A6" s="953" t="s">
        <v>143</v>
      </c>
      <c r="B6" s="954" t="s">
        <v>278</v>
      </c>
      <c r="C6" s="955" t="s">
        <v>279</v>
      </c>
      <c r="D6" s="954" t="s">
        <v>223</v>
      </c>
      <c r="E6" s="956" t="s">
        <v>87</v>
      </c>
      <c r="F6" s="954" t="s">
        <v>223</v>
      </c>
      <c r="G6" s="114"/>
      <c r="H6" s="1261"/>
      <c r="I6" s="1148"/>
      <c r="J6" s="1148"/>
      <c r="K6" s="1148"/>
    </row>
    <row r="7" spans="1:11" ht="13.5" thickTop="1" x14ac:dyDescent="0.2">
      <c r="A7" s="1280" t="s">
        <v>129</v>
      </c>
      <c r="B7" s="1281"/>
      <c r="C7" s="1282"/>
      <c r="D7" s="1283">
        <f>'Seed Rates &amp; Cost (I)'!E31*'Seed Rates &amp; Cost (I)'!G31</f>
        <v>0</v>
      </c>
      <c r="E7" s="961"/>
      <c r="F7" s="1285">
        <f>'Seed Rates &amp; Cost (I)'!F31*'Seed Rates &amp; Cost (I)'!I31</f>
        <v>0</v>
      </c>
      <c r="G7" s="114"/>
      <c r="H7" s="1597" t="s">
        <v>579</v>
      </c>
      <c r="I7" s="1674"/>
      <c r="J7" s="1674"/>
      <c r="K7" s="1674"/>
    </row>
    <row r="8" spans="1:11" ht="12.75" customHeight="1" x14ac:dyDescent="0.2">
      <c r="A8" s="1122" t="s">
        <v>281</v>
      </c>
      <c r="B8" s="1123"/>
      <c r="C8" s="1123"/>
      <c r="D8" s="1129">
        <f>'Seed Treat &amp; Herbicide (III)'!D23</f>
        <v>0</v>
      </c>
      <c r="E8" s="966"/>
      <c r="F8" s="192">
        <f>'Seed Treat &amp; Herbicide (III)'!F23</f>
        <v>0</v>
      </c>
      <c r="G8" s="114"/>
      <c r="H8" s="1679"/>
      <c r="I8" s="1674"/>
      <c r="J8" s="1674"/>
      <c r="K8" s="1674"/>
    </row>
    <row r="9" spans="1:11" x14ac:dyDescent="0.2">
      <c r="A9" s="1122" t="s">
        <v>120</v>
      </c>
      <c r="B9" s="1123"/>
      <c r="C9" s="1123"/>
      <c r="D9" s="1129">
        <f>'Fertilizer (II)'!C35</f>
        <v>1</v>
      </c>
      <c r="E9" s="966"/>
      <c r="F9" s="126">
        <f>'Fertilizer (II)'!H35</f>
        <v>0</v>
      </c>
      <c r="G9" s="114"/>
      <c r="H9" s="1465"/>
      <c r="I9" s="1465"/>
      <c r="J9" s="1465"/>
      <c r="K9" s="1465"/>
    </row>
    <row r="10" spans="1:11" x14ac:dyDescent="0.2">
      <c r="A10" s="1122" t="s">
        <v>578</v>
      </c>
      <c r="B10" s="1123">
        <f>'Fertilizer (II)'!C24</f>
        <v>0</v>
      </c>
      <c r="C10" s="1123" t="s">
        <v>92</v>
      </c>
      <c r="D10" s="1129">
        <f>B10*'Fertilizer (II)'!D29</f>
        <v>0</v>
      </c>
      <c r="E10" s="998">
        <f>'Fertilizer (II)'!H24</f>
        <v>0</v>
      </c>
      <c r="F10" s="125">
        <f>E10*'Fertilizer (II)'!I29</f>
        <v>0</v>
      </c>
      <c r="G10" s="114"/>
      <c r="H10" s="948" t="s">
        <v>55</v>
      </c>
      <c r="I10" s="1465"/>
      <c r="J10" s="1465"/>
      <c r="K10" s="1465"/>
    </row>
    <row r="11" spans="1:11" s="76" customFormat="1" x14ac:dyDescent="0.2">
      <c r="A11" s="1125" t="s">
        <v>499</v>
      </c>
      <c r="B11" s="1123">
        <f>'Fertilizer (II)'!D24</f>
        <v>0</v>
      </c>
      <c r="C11" s="1123" t="s">
        <v>92</v>
      </c>
      <c r="D11" s="1129">
        <f>B11*'Fertilizer (II)'!D32</f>
        <v>0</v>
      </c>
      <c r="E11" s="998">
        <f>'Fertilizer (II)'!I24</f>
        <v>0</v>
      </c>
      <c r="F11" s="125">
        <f>E11*'Fertilizer (II)'!I32</f>
        <v>0</v>
      </c>
      <c r="G11" s="114"/>
      <c r="H11" s="1604" t="s">
        <v>354</v>
      </c>
      <c r="I11" s="1604"/>
      <c r="J11" s="1604"/>
      <c r="K11" s="1604"/>
    </row>
    <row r="12" spans="1:11" x14ac:dyDescent="0.2">
      <c r="A12" s="1125" t="s">
        <v>312</v>
      </c>
      <c r="B12" s="1123">
        <f>'Fertilizer (II)'!E24</f>
        <v>50</v>
      </c>
      <c r="C12" s="1123" t="s">
        <v>92</v>
      </c>
      <c r="D12" s="1129">
        <f>B12*'Fertilizer (II)'!D30</f>
        <v>33.226681193816049</v>
      </c>
      <c r="E12" s="998">
        <f>'Fertilizer (II)'!J24</f>
        <v>0</v>
      </c>
      <c r="F12" s="125">
        <f>E12*'Fertilizer (II)'!I30</f>
        <v>0</v>
      </c>
      <c r="G12" s="114"/>
      <c r="H12" s="1604"/>
      <c r="I12" s="1604"/>
      <c r="J12" s="1604"/>
      <c r="K12" s="1604"/>
    </row>
    <row r="13" spans="1:11" ht="12.75" customHeight="1" x14ac:dyDescent="0.2">
      <c r="A13" s="1125" t="s">
        <v>313</v>
      </c>
      <c r="B13" s="1123">
        <f>'Fertilizer (II)'!F24</f>
        <v>50</v>
      </c>
      <c r="C13" s="1123" t="s">
        <v>92</v>
      </c>
      <c r="D13" s="1129">
        <f>B13*'Fertilizer (II)'!D31</f>
        <v>21.222410865874362</v>
      </c>
      <c r="E13" s="1001">
        <f>'Fertilizer (II)'!K24</f>
        <v>0</v>
      </c>
      <c r="F13" s="125">
        <f>E13*'Fertilizer (II)'!I31</f>
        <v>0</v>
      </c>
      <c r="G13" s="114"/>
      <c r="H13" s="1604"/>
      <c r="I13" s="1604"/>
      <c r="J13" s="1604"/>
      <c r="K13" s="1604"/>
    </row>
    <row r="14" spans="1:11" ht="12.75" customHeight="1" x14ac:dyDescent="0.2">
      <c r="A14" s="1122" t="s">
        <v>131</v>
      </c>
      <c r="B14" s="1123"/>
      <c r="C14" s="1123"/>
      <c r="D14" s="1129">
        <f>'Seed Treat &amp; Herbicide (III)'!D51</f>
        <v>0</v>
      </c>
      <c r="E14" s="966"/>
      <c r="F14" s="192">
        <f>'Seed Treat &amp; Herbicide (III)'!F51</f>
        <v>0</v>
      </c>
      <c r="G14" s="114"/>
      <c r="H14" s="1604"/>
      <c r="I14" s="1604"/>
      <c r="J14" s="1604"/>
      <c r="K14" s="1604"/>
    </row>
    <row r="15" spans="1:11" x14ac:dyDescent="0.2">
      <c r="A15" s="1122" t="s">
        <v>136</v>
      </c>
      <c r="B15" s="1123"/>
      <c r="C15" s="1123"/>
      <c r="D15" s="1129">
        <f>'Insecticide &amp; Fungicide (IV)'!D24</f>
        <v>0</v>
      </c>
      <c r="E15" s="966"/>
      <c r="F15" s="192">
        <f>'Insecticide &amp; Fungicide (IV)'!F24</f>
        <v>0</v>
      </c>
      <c r="G15" s="114"/>
      <c r="H15" s="1604"/>
      <c r="I15" s="1604"/>
      <c r="J15" s="1604"/>
      <c r="K15" s="1604"/>
    </row>
    <row r="16" spans="1:11" x14ac:dyDescent="0.2">
      <c r="A16" s="1122" t="s">
        <v>137</v>
      </c>
      <c r="B16" s="1123"/>
      <c r="C16" s="1123"/>
      <c r="D16" s="1129">
        <f>'Insecticide &amp; Fungicide (IV)'!D48</f>
        <v>0</v>
      </c>
      <c r="E16" s="966"/>
      <c r="F16" s="192">
        <f>'Insecticide &amp; Fungicide (IV)'!F48</f>
        <v>0</v>
      </c>
      <c r="G16" s="114"/>
      <c r="H16" s="1604"/>
      <c r="I16" s="1604"/>
      <c r="J16" s="1604"/>
      <c r="K16" s="1604"/>
    </row>
    <row r="17" spans="1:11" x14ac:dyDescent="0.2">
      <c r="A17" s="1122" t="s">
        <v>287</v>
      </c>
      <c r="B17" s="1123"/>
      <c r="C17" s="1123"/>
      <c r="D17" s="1129">
        <f>'Fuel and Repair(VI)'!C24</f>
        <v>17.617999999999999</v>
      </c>
      <c r="E17" s="966"/>
      <c r="F17" s="192">
        <f>'Fuel and Repair(VI)'!D24</f>
        <v>0</v>
      </c>
      <c r="G17" s="114"/>
      <c r="H17" s="1604"/>
      <c r="I17" s="1604"/>
      <c r="J17" s="1604"/>
      <c r="K17" s="1604"/>
    </row>
    <row r="18" spans="1:11" x14ac:dyDescent="0.2">
      <c r="A18" s="1122" t="s">
        <v>288</v>
      </c>
      <c r="B18" s="1123"/>
      <c r="C18" s="1123"/>
      <c r="D18" s="1129">
        <f>'Fuel and Repair(VI)'!F24</f>
        <v>8.0549999999999997</v>
      </c>
      <c r="E18" s="966"/>
      <c r="F18" s="126">
        <f>'Fuel and Repair(VI)'!G24</f>
        <v>0</v>
      </c>
      <c r="G18" s="114"/>
      <c r="H18" s="1604"/>
      <c r="I18" s="1604"/>
      <c r="J18" s="1604"/>
      <c r="K18" s="1604"/>
    </row>
    <row r="19" spans="1:11" x14ac:dyDescent="0.2">
      <c r="A19" s="1122" t="s">
        <v>289</v>
      </c>
      <c r="B19" s="1123"/>
      <c r="C19" s="1123"/>
      <c r="D19" s="1129">
        <f>'Other &amp; Custom (XI)'!E51</f>
        <v>0</v>
      </c>
      <c r="E19" s="966"/>
      <c r="F19" s="126">
        <f>'Other &amp; Custom (XI)'!F51</f>
        <v>0</v>
      </c>
      <c r="G19" s="114"/>
    </row>
    <row r="20" spans="1:11" x14ac:dyDescent="0.2">
      <c r="A20" s="1122" t="s">
        <v>167</v>
      </c>
      <c r="B20" s="1334">
        <f>'Irrigation (IX)'!C24</f>
        <v>7.5</v>
      </c>
      <c r="C20" s="1123" t="s">
        <v>290</v>
      </c>
      <c r="D20" s="1129">
        <f>'Irrigation (IX)'!C31*(B20/10)</f>
        <v>15</v>
      </c>
      <c r="E20" s="998">
        <f>'Irrigation (IX)'!E24</f>
        <v>0</v>
      </c>
      <c r="F20" s="126">
        <f>'Irrigation (IX)'!E31*(E20/10)</f>
        <v>0</v>
      </c>
      <c r="G20" s="114"/>
      <c r="H20" s="1003" t="s">
        <v>329</v>
      </c>
    </row>
    <row r="21" spans="1:11" x14ac:dyDescent="0.2">
      <c r="A21" s="1122" t="s">
        <v>291</v>
      </c>
      <c r="B21" s="1123"/>
      <c r="C21" s="1123"/>
      <c r="D21" s="1129">
        <f>'Irrigation (IX)'!$C$36</f>
        <v>11.278195488721805</v>
      </c>
      <c r="E21" s="966"/>
      <c r="F21" s="129" t="e">
        <f>'Irrigation (IX)'!E36</f>
        <v>#DIV/0!</v>
      </c>
      <c r="G21" s="114"/>
      <c r="H21" s="1598" t="s">
        <v>636</v>
      </c>
      <c r="I21" s="1598"/>
      <c r="J21" s="1598"/>
      <c r="K21" s="1598"/>
    </row>
    <row r="22" spans="1:11" x14ac:dyDescent="0.2">
      <c r="A22" s="1122" t="s">
        <v>327</v>
      </c>
      <c r="B22" s="1123"/>
      <c r="C22" s="1123"/>
      <c r="D22" s="1129">
        <f>'Irrigation (IX)'!$C$29+(B20/12*3.5)</f>
        <v>27.577500000000001</v>
      </c>
      <c r="E22" s="966"/>
      <c r="F22" s="130">
        <f>'Irrigation (IX)'!$E$29+(E20/12*3.5)</f>
        <v>0</v>
      </c>
      <c r="G22" s="114"/>
      <c r="H22" s="1258" t="s">
        <v>350</v>
      </c>
    </row>
    <row r="23" spans="1:11" ht="12.75" customHeight="1" x14ac:dyDescent="0.2">
      <c r="A23" s="1122" t="s">
        <v>169</v>
      </c>
      <c r="B23" s="1123"/>
      <c r="C23" s="1130"/>
      <c r="D23" s="1129">
        <f>'Crop Yields, Prices &amp; Insur (X)'!H52</f>
        <v>0</v>
      </c>
      <c r="E23" s="966"/>
      <c r="F23" s="126">
        <f>'Crop Yields, Prices &amp; Insur (X)'!I52</f>
        <v>0</v>
      </c>
      <c r="G23" s="114"/>
    </row>
    <row r="24" spans="1:11" ht="14.25" customHeight="1" x14ac:dyDescent="0.2">
      <c r="A24" s="1122" t="s">
        <v>293</v>
      </c>
      <c r="B24" s="1123">
        <f>'Overhead &amp; Labour (VIII)'!D47</f>
        <v>1</v>
      </c>
      <c r="C24" s="1123" t="s">
        <v>294</v>
      </c>
      <c r="D24" s="1129">
        <f>'Overhead &amp; Labour (VIII)'!E47</f>
        <v>21</v>
      </c>
      <c r="E24" s="1343">
        <f>'Overhead &amp; Labour (VIII)'!F47</f>
        <v>0</v>
      </c>
      <c r="F24" s="126">
        <f>'Overhead &amp; Labour (VIII)'!G47</f>
        <v>0</v>
      </c>
      <c r="G24" s="114"/>
      <c r="H24" s="1600" t="s">
        <v>656</v>
      </c>
      <c r="I24" s="1600"/>
      <c r="J24" s="1600"/>
      <c r="K24" s="1600"/>
    </row>
    <row r="25" spans="1:11" x14ac:dyDescent="0.2">
      <c r="A25" s="1122" t="s">
        <v>196</v>
      </c>
      <c r="B25" s="1123"/>
      <c r="C25" s="1123"/>
      <c r="D25" s="204">
        <f>'Other &amp; Custom (XI)'!E22</f>
        <v>7.5</v>
      </c>
      <c r="E25" s="205"/>
      <c r="F25" s="126">
        <f>'Other &amp; Custom (XI)'!F22</f>
        <v>0</v>
      </c>
      <c r="G25" s="114"/>
      <c r="H25" s="1600"/>
      <c r="I25" s="1600"/>
      <c r="J25" s="1600"/>
      <c r="K25" s="1600"/>
    </row>
    <row r="26" spans="1:11" x14ac:dyDescent="0.2">
      <c r="A26" s="1122" t="s">
        <v>295</v>
      </c>
      <c r="B26" s="1123"/>
      <c r="C26" s="1123"/>
      <c r="D26" s="1129">
        <f>'Overhead &amp; Labour (VIII)'!$F$23</f>
        <v>9.1999999999999993</v>
      </c>
      <c r="E26" s="966"/>
      <c r="F26" s="193" t="e">
        <f>'Overhead &amp; Labour (VIII)'!G23</f>
        <v>#DIV/0!</v>
      </c>
      <c r="G26" s="114"/>
      <c r="H26" s="1600"/>
      <c r="I26" s="1600"/>
      <c r="J26" s="1600"/>
      <c r="K26" s="1600"/>
    </row>
    <row r="27" spans="1:11" ht="13.5" thickBot="1" x14ac:dyDescent="0.25">
      <c r="A27" s="1132" t="s">
        <v>14</v>
      </c>
      <c r="B27" s="1133">
        <f>'Equipment, Buildings, Land (V)'!E37</f>
        <v>4.2</v>
      </c>
      <c r="C27" s="1134" t="s">
        <v>200</v>
      </c>
      <c r="D27" s="1211">
        <f>SUM(D7:D26)*(B27/100)*0.5</f>
        <v>3.6262335385166562</v>
      </c>
      <c r="E27" s="1007">
        <f>'Equipment, Buildings, Land (V)'!H37</f>
        <v>0</v>
      </c>
      <c r="F27" s="142" t="e">
        <f>SUM(F7:F26)*(E27/100)*0.5</f>
        <v>#DIV/0!</v>
      </c>
      <c r="G27" s="114"/>
      <c r="H27" s="1600"/>
      <c r="I27" s="1600"/>
      <c r="J27" s="1600"/>
      <c r="K27" s="1600"/>
    </row>
    <row r="28" spans="1:11" ht="13.5" thickBot="1" x14ac:dyDescent="0.25">
      <c r="A28" s="1346" t="s">
        <v>43</v>
      </c>
      <c r="B28" s="1009"/>
      <c r="C28" s="1010"/>
      <c r="D28" s="1011">
        <f>SUM(D7:D27)</f>
        <v>176.30402108692886</v>
      </c>
      <c r="E28" s="1012"/>
      <c r="F28" s="141" t="e">
        <f>SUM(F7:F27)</f>
        <v>#DIV/0!</v>
      </c>
      <c r="G28" s="114"/>
      <c r="H28" s="1600"/>
      <c r="I28" s="1600"/>
      <c r="J28" s="1600"/>
      <c r="K28" s="1600"/>
    </row>
    <row r="29" spans="1:11" ht="12.75" customHeight="1" x14ac:dyDescent="0.2">
      <c r="A29" s="1347" t="s">
        <v>298</v>
      </c>
      <c r="B29" s="1014"/>
      <c r="C29" s="980"/>
      <c r="D29" s="1015">
        <f>'Equipment, Buildings, Land (V)'!$L$33</f>
        <v>65.793115405604922</v>
      </c>
      <c r="E29" s="1016"/>
      <c r="F29" s="195" t="e">
        <f>'Equipment, Buildings, Land (V)'!M33</f>
        <v>#NUM!</v>
      </c>
      <c r="G29" s="114"/>
      <c r="H29" s="1600"/>
      <c r="I29" s="1600"/>
      <c r="J29" s="1600"/>
      <c r="K29" s="1600"/>
    </row>
    <row r="30" spans="1:11" x14ac:dyDescent="0.2">
      <c r="A30" s="1122" t="s">
        <v>299</v>
      </c>
      <c r="B30" s="1136"/>
      <c r="C30" s="1137"/>
      <c r="D30" s="1348">
        <f>'Irrigation (IX)'!$C$42</f>
        <v>28.026072536255075</v>
      </c>
      <c r="E30" s="1349"/>
      <c r="F30" s="129" t="e">
        <f>'Irrigation (IX)'!E42</f>
        <v>#NUM!</v>
      </c>
      <c r="G30" s="114"/>
    </row>
    <row r="31" spans="1:11" x14ac:dyDescent="0.2">
      <c r="A31" s="1139" t="s">
        <v>300</v>
      </c>
      <c r="B31" s="1123"/>
      <c r="C31" s="1123"/>
      <c r="D31" s="1129">
        <f>C46</f>
        <v>16.18</v>
      </c>
      <c r="E31" s="966"/>
      <c r="F31" s="129">
        <f>F46</f>
        <v>0</v>
      </c>
      <c r="G31" s="114"/>
      <c r="H31" s="1356" t="s">
        <v>50</v>
      </c>
    </row>
    <row r="32" spans="1:11" ht="14.25" customHeight="1" thickBot="1" x14ac:dyDescent="0.25">
      <c r="A32" s="1132" t="s">
        <v>301</v>
      </c>
      <c r="B32" s="1133"/>
      <c r="C32" s="1134"/>
      <c r="D32" s="1216">
        <f>'Equipment, Buildings, Land (V)'!$E$36</f>
        <v>56.25</v>
      </c>
      <c r="E32" s="1016"/>
      <c r="F32" s="196">
        <f>'Equipment, Buildings, Land (V)'!H36</f>
        <v>0</v>
      </c>
      <c r="G32" s="114"/>
      <c r="H32" s="1669" t="s">
        <v>655</v>
      </c>
      <c r="I32" s="1670"/>
      <c r="J32" s="1670"/>
      <c r="K32" s="1670"/>
    </row>
    <row r="33" spans="1:11" ht="13.5" thickBot="1" x14ac:dyDescent="0.25">
      <c r="A33" s="1346" t="s">
        <v>44</v>
      </c>
      <c r="B33" s="1009"/>
      <c r="C33" s="1009"/>
      <c r="D33" s="1011">
        <f>SUM(D29:D32)</f>
        <v>166.24918794185999</v>
      </c>
      <c r="E33" s="1012"/>
      <c r="F33" s="194" t="e">
        <f>SUM(F29:F32)</f>
        <v>#NUM!</v>
      </c>
      <c r="G33" s="114"/>
      <c r="H33" s="1670"/>
      <c r="I33" s="1670"/>
      <c r="J33" s="1670"/>
      <c r="K33" s="1670"/>
    </row>
    <row r="34" spans="1:11" ht="13.5" thickBot="1" x14ac:dyDescent="0.25">
      <c r="A34" s="1346" t="s">
        <v>18</v>
      </c>
      <c r="B34" s="1009"/>
      <c r="C34" s="1009"/>
      <c r="D34" s="1011">
        <f>(D33+D28)</f>
        <v>342.55320902878884</v>
      </c>
      <c r="E34" s="1012"/>
      <c r="F34" s="194" t="e">
        <f>F28+F33</f>
        <v>#DIV/0!</v>
      </c>
      <c r="G34" s="114"/>
      <c r="H34" s="1670"/>
      <c r="I34" s="1670"/>
      <c r="J34" s="1670"/>
      <c r="K34" s="1670"/>
    </row>
    <row r="35" spans="1:11" ht="12.75" customHeight="1" x14ac:dyDescent="0.2">
      <c r="A35" s="1350" t="s">
        <v>46</v>
      </c>
      <c r="B35" s="1027"/>
      <c r="C35" s="1027" t="s">
        <v>339</v>
      </c>
      <c r="D35" s="1027" t="s">
        <v>125</v>
      </c>
      <c r="E35" s="1028"/>
      <c r="F35" s="197" t="s">
        <v>125</v>
      </c>
      <c r="G35" s="114"/>
      <c r="H35" s="1670"/>
      <c r="I35" s="1670"/>
      <c r="J35" s="1670"/>
      <c r="K35" s="1670"/>
    </row>
    <row r="36" spans="1:11" x14ac:dyDescent="0.2">
      <c r="A36" s="1122" t="s">
        <v>340</v>
      </c>
      <c r="B36" s="1334"/>
      <c r="C36" s="144">
        <f>'Crop Yields, Prices &amp; Insur (X)'!E25</f>
        <v>4</v>
      </c>
      <c r="D36" s="206">
        <f>'Crop Yields, Prices &amp; Insur (X)'!F25</f>
        <v>5</v>
      </c>
      <c r="E36" s="1335"/>
      <c r="F36" s="135">
        <f>'Crop Yields, Prices &amp; Insur (X)'!G25</f>
        <v>0</v>
      </c>
      <c r="G36" s="114"/>
      <c r="H36" s="1670"/>
      <c r="I36" s="1670"/>
      <c r="J36" s="1670"/>
      <c r="K36" s="1670"/>
    </row>
    <row r="37" spans="1:11" ht="13.5" customHeight="1" thickBot="1" x14ac:dyDescent="0.25">
      <c r="A37" s="1132" t="s">
        <v>60</v>
      </c>
      <c r="B37" s="1142"/>
      <c r="C37" s="456"/>
      <c r="D37" s="1278">
        <f>'Crop Yields, Prices &amp; Insur (X)'!H25</f>
        <v>100</v>
      </c>
      <c r="E37" s="1336"/>
      <c r="F37" s="198">
        <f>'Crop Yields, Prices &amp; Insur (X)'!I25</f>
        <v>0</v>
      </c>
      <c r="G37" s="114"/>
      <c r="H37" s="1670"/>
      <c r="I37" s="1670"/>
      <c r="J37" s="1670"/>
      <c r="K37" s="1670"/>
    </row>
    <row r="38" spans="1:11" ht="13.5" thickBot="1" x14ac:dyDescent="0.25">
      <c r="A38" s="1346" t="s">
        <v>47</v>
      </c>
      <c r="B38" s="1035"/>
      <c r="C38" s="1035">
        <f>C36*D37</f>
        <v>400</v>
      </c>
      <c r="D38" s="1035">
        <f>(D36*D$37)</f>
        <v>500</v>
      </c>
      <c r="E38" s="1037"/>
      <c r="F38" s="1564">
        <f>(F36*F$37)</f>
        <v>0</v>
      </c>
      <c r="G38" s="114"/>
      <c r="H38" s="1670"/>
      <c r="I38" s="1670"/>
      <c r="J38" s="1670"/>
      <c r="K38" s="1670"/>
    </row>
    <row r="39" spans="1:11" ht="13.5" thickBot="1" x14ac:dyDescent="0.25">
      <c r="A39" s="1346" t="s">
        <v>48</v>
      </c>
      <c r="B39" s="1035"/>
      <c r="C39" s="1035">
        <f>C38-D34</f>
        <v>57.446790971211158</v>
      </c>
      <c r="D39" s="1035">
        <f>(D38-D34)</f>
        <v>157.44679097121116</v>
      </c>
      <c r="E39" s="1037"/>
      <c r="F39" s="199" t="e">
        <f>F38-F34</f>
        <v>#DIV/0!</v>
      </c>
      <c r="G39" s="114"/>
      <c r="H39" s="1024" t="s">
        <v>56</v>
      </c>
    </row>
    <row r="40" spans="1:11" ht="12" customHeight="1" x14ac:dyDescent="0.2">
      <c r="A40" s="1354" t="s">
        <v>300</v>
      </c>
      <c r="B40" s="1123"/>
      <c r="C40" s="1218" t="s">
        <v>192</v>
      </c>
      <c r="D40" s="1219"/>
      <c r="E40" s="1177"/>
      <c r="F40" s="200" t="s">
        <v>192</v>
      </c>
      <c r="G40" s="114"/>
      <c r="H40" s="1604" t="s">
        <v>355</v>
      </c>
      <c r="I40" s="1604"/>
      <c r="J40" s="1604"/>
      <c r="K40" s="1604"/>
    </row>
    <row r="41" spans="1:11" x14ac:dyDescent="0.2">
      <c r="A41" s="1347" t="str">
        <f>'Specialized Equipment (VII)'!B52</f>
        <v>Mower/condition</v>
      </c>
      <c r="B41" s="1178"/>
      <c r="C41" s="1220">
        <f>'Specialized Equipment (VII)'!J52</f>
        <v>4.1333333333333329</v>
      </c>
      <c r="D41" s="1627">
        <f>'Specialized Equipment (VII)'!C52</f>
        <v>0</v>
      </c>
      <c r="E41" s="1628"/>
      <c r="F41" s="200">
        <f>'Specialized Equipment (VII)'!K52</f>
        <v>0</v>
      </c>
      <c r="G41" s="114"/>
      <c r="H41" s="1604"/>
      <c r="I41" s="1604"/>
      <c r="J41" s="1604"/>
      <c r="K41" s="1604"/>
    </row>
    <row r="42" spans="1:11" x14ac:dyDescent="0.2">
      <c r="A42" s="1347" t="str">
        <f>'Specialized Equipment (VII)'!B53</f>
        <v>Round Baler</v>
      </c>
      <c r="B42" s="1123"/>
      <c r="C42" s="1220">
        <f>'Specialized Equipment (VII)'!J53</f>
        <v>6.58</v>
      </c>
      <c r="D42" s="1627">
        <f>'Specialized Equipment (VII)'!C53</f>
        <v>0</v>
      </c>
      <c r="E42" s="1628"/>
      <c r="F42" s="200">
        <f>'Specialized Equipment (VII)'!K53</f>
        <v>0</v>
      </c>
      <c r="G42" s="114"/>
      <c r="H42" s="1604"/>
      <c r="I42" s="1604"/>
      <c r="J42" s="1604"/>
      <c r="K42" s="1604"/>
    </row>
    <row r="43" spans="1:11" x14ac:dyDescent="0.2">
      <c r="A43" s="1347" t="str">
        <f>'Specialized Equipment (VII)'!B54</f>
        <v>Bale Mover</v>
      </c>
      <c r="B43" s="1137"/>
      <c r="C43" s="1220">
        <f>'Specialized Equipment (VII)'!J54</f>
        <v>2.5866666666666664</v>
      </c>
      <c r="D43" s="1629">
        <f>'Specialized Equipment (VII)'!C54</f>
        <v>0</v>
      </c>
      <c r="E43" s="1630"/>
      <c r="F43" s="202">
        <f>'Specialized Equipment (VII)'!K54</f>
        <v>0</v>
      </c>
      <c r="G43" s="114"/>
      <c r="I43" s="1183"/>
      <c r="J43" s="1183"/>
      <c r="K43" s="1183"/>
    </row>
    <row r="44" spans="1:11" x14ac:dyDescent="0.2">
      <c r="A44" s="1347" t="str">
        <f>'Specialized Equipment (VII)'!B55</f>
        <v xml:space="preserve">Hay Rake </v>
      </c>
      <c r="B44" s="1123"/>
      <c r="C44" s="1220">
        <f>'Specialized Equipment (VII)'!J55</f>
        <v>2.88</v>
      </c>
      <c r="D44" s="1627">
        <f>'Specialized Equipment (VII)'!C55</f>
        <v>0</v>
      </c>
      <c r="E44" s="1628"/>
      <c r="F44" s="200">
        <f>'Specialized Equipment (VII)'!K55</f>
        <v>0</v>
      </c>
      <c r="G44" s="114"/>
      <c r="H44" s="1024" t="s">
        <v>57</v>
      </c>
      <c r="I44" s="395"/>
      <c r="J44" s="395"/>
      <c r="K44" s="395"/>
    </row>
    <row r="45" spans="1:11" ht="12.75" customHeight="1" x14ac:dyDescent="0.2">
      <c r="A45" s="1347"/>
      <c r="B45" s="1178"/>
      <c r="C45" s="1220">
        <f>'Specialized Equipment (VII)'!J56</f>
        <v>0</v>
      </c>
      <c r="D45" s="1627">
        <f>'Specialized Equipment (VII)'!C56</f>
        <v>0</v>
      </c>
      <c r="E45" s="1628"/>
      <c r="F45" s="200">
        <f>'Specialized Equipment (VII)'!K56</f>
        <v>0</v>
      </c>
      <c r="G45" s="114"/>
      <c r="H45" s="1183" t="s">
        <v>17</v>
      </c>
      <c r="I45" s="395"/>
      <c r="J45" s="395"/>
      <c r="K45" s="395"/>
    </row>
    <row r="46" spans="1:11" ht="13.5" thickBot="1" x14ac:dyDescent="0.25">
      <c r="A46" s="1303" t="s">
        <v>198</v>
      </c>
      <c r="B46" s="1304"/>
      <c r="C46" s="207">
        <f>SUM(C41:C45)</f>
        <v>16.18</v>
      </c>
      <c r="D46" s="1682" t="s">
        <v>198</v>
      </c>
      <c r="E46" s="1636"/>
      <c r="F46" s="203">
        <f>SUM(F41:F45)</f>
        <v>0</v>
      </c>
      <c r="G46" s="114"/>
      <c r="I46" s="395"/>
      <c r="J46" s="395"/>
      <c r="K46" s="395"/>
    </row>
    <row r="47" spans="1:11" ht="13.5" thickTop="1" x14ac:dyDescent="0.2">
      <c r="B47" s="1061"/>
      <c r="C47" s="395"/>
      <c r="D47" s="395"/>
      <c r="E47" s="395"/>
      <c r="F47" s="395"/>
      <c r="G47" s="114"/>
      <c r="H47" s="1064" t="s">
        <v>175</v>
      </c>
      <c r="I47" s="395"/>
      <c r="J47" s="395"/>
      <c r="K47" s="395"/>
    </row>
    <row r="48" spans="1:11" ht="12.75" customHeight="1" x14ac:dyDescent="0.2">
      <c r="A48" s="1024" t="s">
        <v>58</v>
      </c>
      <c r="G48" s="114"/>
      <c r="H48" s="1605" t="s">
        <v>121</v>
      </c>
      <c r="I48" s="1605"/>
      <c r="J48" s="1605"/>
      <c r="K48" s="1605"/>
    </row>
    <row r="49" spans="1:12" ht="14.25" customHeight="1" x14ac:dyDescent="0.2">
      <c r="A49" s="1622" t="s">
        <v>19</v>
      </c>
      <c r="B49" s="1622"/>
      <c r="C49" s="1622"/>
      <c r="D49" s="1622"/>
      <c r="E49" s="1622"/>
      <c r="F49" s="1622"/>
      <c r="G49" s="114"/>
      <c r="H49" s="1605"/>
      <c r="I49" s="1605"/>
      <c r="J49" s="1605"/>
      <c r="K49" s="1605"/>
    </row>
    <row r="50" spans="1:12" ht="12.75" customHeight="1" x14ac:dyDescent="0.2">
      <c r="A50" s="1622"/>
      <c r="B50" s="1622"/>
      <c r="C50" s="1622"/>
      <c r="D50" s="1622"/>
      <c r="E50" s="1622"/>
      <c r="F50" s="1622"/>
      <c r="G50" s="114"/>
      <c r="H50" s="1613" t="s">
        <v>595</v>
      </c>
      <c r="I50" s="1613"/>
      <c r="J50" s="1613"/>
      <c r="K50" s="1613"/>
      <c r="L50" s="1478"/>
    </row>
    <row r="51" spans="1:12" ht="12.6" customHeight="1" x14ac:dyDescent="0.2">
      <c r="A51" s="208"/>
      <c r="B51" s="208"/>
      <c r="C51" s="208"/>
      <c r="D51" s="208"/>
      <c r="E51" s="310"/>
      <c r="F51" s="1316"/>
      <c r="G51" s="114"/>
      <c r="H51" s="1613"/>
      <c r="I51" s="1613"/>
      <c r="J51" s="1613"/>
      <c r="K51" s="1613"/>
      <c r="L51" s="1478"/>
    </row>
    <row r="52" spans="1:12" ht="12.6" customHeight="1" x14ac:dyDescent="0.2">
      <c r="A52" s="395"/>
      <c r="B52" s="395"/>
      <c r="C52" s="395"/>
      <c r="D52" s="395"/>
      <c r="E52" s="395"/>
      <c r="F52" s="395"/>
      <c r="G52" s="114"/>
      <c r="H52" s="1436"/>
      <c r="I52" s="1436"/>
      <c r="J52" s="1436"/>
      <c r="K52" s="1436"/>
    </row>
    <row r="53" spans="1:12" ht="12.6" customHeight="1" x14ac:dyDescent="0.2">
      <c r="A53" s="395"/>
      <c r="B53" s="395"/>
      <c r="C53" s="395"/>
      <c r="D53" s="395"/>
      <c r="E53" s="395"/>
      <c r="F53" s="395"/>
      <c r="G53" s="1084"/>
      <c r="H53" s="395"/>
      <c r="I53" s="395"/>
      <c r="J53" s="395"/>
      <c r="K53" s="395"/>
    </row>
  </sheetData>
  <sheetProtection password="EE8D" sheet="1" objects="1" scenarios="1"/>
  <mergeCells count="17">
    <mergeCell ref="B3:D4"/>
    <mergeCell ref="I3:J4"/>
    <mergeCell ref="H24:K29"/>
    <mergeCell ref="H11:K18"/>
    <mergeCell ref="H40:K42"/>
    <mergeCell ref="H7:K8"/>
    <mergeCell ref="H21:K21"/>
    <mergeCell ref="D41:E41"/>
    <mergeCell ref="D42:E42"/>
    <mergeCell ref="D45:E45"/>
    <mergeCell ref="H32:K38"/>
    <mergeCell ref="D46:E46"/>
    <mergeCell ref="A49:F50"/>
    <mergeCell ref="H50:K51"/>
    <mergeCell ref="H48:K49"/>
    <mergeCell ref="D43:E43"/>
    <mergeCell ref="D44:E44"/>
  </mergeCells>
  <phoneticPr fontId="10" type="noConversion"/>
  <pageMargins left="0.55208333333333337" right="0.51" top="0.57999999999999996" bottom="0.79" header="0.5" footer="0.5"/>
  <pageSetup orientation="portrait" r:id="rId1"/>
  <headerFooter alignWithMargins="0">
    <oddFooter>&amp;CPage 21</oddFooter>
  </headerFooter>
  <ignoredErrors>
    <ignoredError sqref="F21:G22 F30:G30 G29 F23:G28 F33:G33 G31 F35:G37 G34 G32 F39:G46 G38"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3"/>
  <sheetViews>
    <sheetView showGridLines="0" showRowColHeaders="0" showRuler="0" view="pageLayout" zoomScale="160" zoomScaleNormal="100" zoomScalePageLayoutView="160" workbookViewId="0">
      <selection activeCell="H5" sqref="H5"/>
    </sheetView>
  </sheetViews>
  <sheetFormatPr defaultRowHeight="12.75" x14ac:dyDescent="0.2"/>
  <cols>
    <col min="1" max="1" width="0.28515625" style="94" customWidth="1"/>
    <col min="2" max="2" width="15.7109375" bestFit="1" customWidth="1"/>
    <col min="3" max="3" width="8.7109375" customWidth="1"/>
    <col min="4" max="4" width="8.28515625" style="76" customWidth="1"/>
    <col min="5" max="6" width="8.28515625" customWidth="1"/>
    <col min="7" max="7" width="3" style="44" customWidth="1"/>
    <col min="8" max="8" width="8.85546875" customWidth="1"/>
    <col min="9" max="9" width="8.28515625" style="76" customWidth="1"/>
    <col min="10" max="10" width="8.28515625" customWidth="1"/>
    <col min="11" max="11" width="11" customWidth="1"/>
    <col min="12" max="12" width="0.140625" customWidth="1"/>
    <col min="13" max="13" width="10.85546875" customWidth="1"/>
    <col min="14" max="14" width="10" customWidth="1"/>
    <col min="16" max="16" width="12.28515625" customWidth="1"/>
    <col min="17" max="17" width="11.140625" customWidth="1"/>
    <col min="18" max="18" width="10.28515625" customWidth="1"/>
    <col min="19" max="19" width="11.28515625" customWidth="1"/>
  </cols>
  <sheetData>
    <row r="1" spans="2:13" s="94" customFormat="1" ht="13.5" thickBot="1" x14ac:dyDescent="0.25"/>
    <row r="2" spans="2:13" ht="13.5" thickTop="1" x14ac:dyDescent="0.2">
      <c r="B2" s="397"/>
      <c r="C2" s="398" t="s">
        <v>106</v>
      </c>
      <c r="D2" s="398" t="s">
        <v>106</v>
      </c>
      <c r="E2" s="398" t="s">
        <v>107</v>
      </c>
      <c r="F2" s="398" t="s">
        <v>108</v>
      </c>
      <c r="G2" s="399"/>
      <c r="H2" s="400" t="s">
        <v>106</v>
      </c>
      <c r="I2" s="401" t="s">
        <v>106</v>
      </c>
      <c r="J2" s="401" t="s">
        <v>107</v>
      </c>
      <c r="K2" s="402" t="s">
        <v>108</v>
      </c>
    </row>
    <row r="3" spans="2:13" x14ac:dyDescent="0.2">
      <c r="B3" s="403" t="s">
        <v>65</v>
      </c>
      <c r="C3" s="349" t="s">
        <v>389</v>
      </c>
      <c r="D3" s="349" t="s">
        <v>386</v>
      </c>
      <c r="E3" s="349" t="s">
        <v>388</v>
      </c>
      <c r="F3" s="349" t="s">
        <v>387</v>
      </c>
      <c r="G3" s="349"/>
      <c r="H3" s="404" t="s">
        <v>389</v>
      </c>
      <c r="I3" s="350" t="s">
        <v>386</v>
      </c>
      <c r="J3" s="350" t="s">
        <v>388</v>
      </c>
      <c r="K3" s="405" t="s">
        <v>387</v>
      </c>
    </row>
    <row r="4" spans="2:13" x14ac:dyDescent="0.2">
      <c r="B4" s="406"/>
      <c r="C4" s="354" t="s">
        <v>109</v>
      </c>
      <c r="D4" s="354" t="s">
        <v>109</v>
      </c>
      <c r="E4" s="354" t="s">
        <v>109</v>
      </c>
      <c r="F4" s="354" t="s">
        <v>109</v>
      </c>
      <c r="G4" s="354"/>
      <c r="H4" s="404" t="s">
        <v>109</v>
      </c>
      <c r="I4" s="356" t="s">
        <v>109</v>
      </c>
      <c r="J4" s="356" t="s">
        <v>109</v>
      </c>
      <c r="K4" s="405" t="s">
        <v>109</v>
      </c>
    </row>
    <row r="5" spans="2:13" x14ac:dyDescent="0.2">
      <c r="B5" s="407" t="s">
        <v>91</v>
      </c>
      <c r="C5" s="408">
        <v>135</v>
      </c>
      <c r="D5" s="408">
        <v>0</v>
      </c>
      <c r="E5" s="408">
        <v>45</v>
      </c>
      <c r="F5" s="409">
        <v>0</v>
      </c>
      <c r="G5" s="410"/>
      <c r="H5" s="212"/>
      <c r="I5" s="83"/>
      <c r="J5" s="49"/>
      <c r="K5" s="213"/>
    </row>
    <row r="6" spans="2:13" x14ac:dyDescent="0.2">
      <c r="B6" s="411" t="s">
        <v>93</v>
      </c>
      <c r="C6" s="412">
        <v>165</v>
      </c>
      <c r="D6" s="412">
        <v>0</v>
      </c>
      <c r="E6" s="412">
        <v>40</v>
      </c>
      <c r="F6" s="413">
        <v>0</v>
      </c>
      <c r="G6" s="414"/>
      <c r="H6" s="212"/>
      <c r="I6" s="212"/>
      <c r="J6" s="214"/>
      <c r="K6" s="213"/>
    </row>
    <row r="7" spans="2:13" x14ac:dyDescent="0.2">
      <c r="B7" s="415" t="s">
        <v>94</v>
      </c>
      <c r="C7" s="412">
        <v>90</v>
      </c>
      <c r="D7" s="412">
        <v>0</v>
      </c>
      <c r="E7" s="412">
        <v>30</v>
      </c>
      <c r="F7" s="416">
        <v>15</v>
      </c>
      <c r="G7" s="417"/>
      <c r="H7" s="212"/>
      <c r="I7" s="212"/>
      <c r="J7" s="214"/>
      <c r="K7" s="215"/>
      <c r="L7" s="44"/>
      <c r="M7" s="44"/>
    </row>
    <row r="8" spans="2:13" x14ac:dyDescent="0.2">
      <c r="B8" s="407" t="s">
        <v>95</v>
      </c>
      <c r="C8" s="412">
        <v>140</v>
      </c>
      <c r="D8" s="412">
        <v>0</v>
      </c>
      <c r="E8" s="412">
        <v>40</v>
      </c>
      <c r="F8" s="416">
        <v>15</v>
      </c>
      <c r="G8" s="417"/>
      <c r="H8" s="212"/>
      <c r="I8" s="212"/>
      <c r="J8" s="214"/>
      <c r="K8" s="215"/>
      <c r="L8" s="44"/>
      <c r="M8" s="44"/>
    </row>
    <row r="9" spans="2:13" x14ac:dyDescent="0.2">
      <c r="B9" s="418" t="s">
        <v>23</v>
      </c>
      <c r="C9" s="412">
        <v>85</v>
      </c>
      <c r="D9" s="412">
        <v>0</v>
      </c>
      <c r="E9" s="412">
        <v>30</v>
      </c>
      <c r="F9" s="416">
        <v>15</v>
      </c>
      <c r="G9" s="417"/>
      <c r="H9" s="212"/>
      <c r="I9" s="212"/>
      <c r="J9" s="214"/>
      <c r="K9" s="215"/>
      <c r="L9" s="44"/>
      <c r="M9" s="44"/>
    </row>
    <row r="10" spans="2:13" x14ac:dyDescent="0.2">
      <c r="B10" s="415" t="s">
        <v>22</v>
      </c>
      <c r="C10" s="412">
        <v>100</v>
      </c>
      <c r="D10" s="412">
        <v>0</v>
      </c>
      <c r="E10" s="412">
        <v>30</v>
      </c>
      <c r="F10" s="416">
        <v>15</v>
      </c>
      <c r="G10" s="417"/>
      <c r="H10" s="212"/>
      <c r="I10" s="212"/>
      <c r="J10" s="214"/>
      <c r="K10" s="215"/>
      <c r="L10" s="44"/>
      <c r="M10" s="44"/>
    </row>
    <row r="11" spans="2:13" x14ac:dyDescent="0.2">
      <c r="B11" s="415" t="s">
        <v>305</v>
      </c>
      <c r="C11" s="412">
        <v>50</v>
      </c>
      <c r="D11" s="412">
        <v>0</v>
      </c>
      <c r="E11" s="412">
        <v>20</v>
      </c>
      <c r="F11" s="416">
        <v>0</v>
      </c>
      <c r="G11" s="417"/>
      <c r="H11" s="212"/>
      <c r="I11" s="212"/>
      <c r="J11" s="214"/>
      <c r="K11" s="215"/>
      <c r="L11" s="44"/>
      <c r="M11" s="44"/>
    </row>
    <row r="12" spans="2:13" x14ac:dyDescent="0.2">
      <c r="B12" s="419" t="s">
        <v>97</v>
      </c>
      <c r="C12" s="412">
        <v>160</v>
      </c>
      <c r="D12" s="412">
        <v>0</v>
      </c>
      <c r="E12" s="412">
        <v>40</v>
      </c>
      <c r="F12" s="416">
        <v>0</v>
      </c>
      <c r="G12" s="417"/>
      <c r="H12" s="212"/>
      <c r="I12" s="212"/>
      <c r="J12" s="214"/>
      <c r="K12" s="215"/>
      <c r="L12" s="44"/>
      <c r="M12" s="44"/>
    </row>
    <row r="13" spans="2:13" x14ac:dyDescent="0.2">
      <c r="B13" s="420" t="s">
        <v>33</v>
      </c>
      <c r="C13" s="412">
        <v>0</v>
      </c>
      <c r="D13" s="412">
        <v>0</v>
      </c>
      <c r="E13" s="412">
        <v>20</v>
      </c>
      <c r="F13" s="416">
        <v>0</v>
      </c>
      <c r="G13" s="417"/>
      <c r="H13" s="212"/>
      <c r="I13" s="212"/>
      <c r="J13" s="214"/>
      <c r="K13" s="215"/>
      <c r="L13" s="44"/>
      <c r="M13" s="44"/>
    </row>
    <row r="14" spans="2:13" x14ac:dyDescent="0.2">
      <c r="B14" s="415" t="s">
        <v>98</v>
      </c>
      <c r="C14" s="412">
        <v>100</v>
      </c>
      <c r="D14" s="412">
        <v>0</v>
      </c>
      <c r="E14" s="412">
        <v>35</v>
      </c>
      <c r="F14" s="416">
        <v>0</v>
      </c>
      <c r="G14" s="417"/>
      <c r="H14" s="212"/>
      <c r="I14" s="212"/>
      <c r="J14" s="214"/>
      <c r="K14" s="215"/>
      <c r="L14" s="44"/>
      <c r="M14" s="44"/>
    </row>
    <row r="15" spans="2:13" x14ac:dyDescent="0.2">
      <c r="B15" s="415" t="s">
        <v>99</v>
      </c>
      <c r="C15" s="412">
        <v>0</v>
      </c>
      <c r="D15" s="412">
        <v>0</v>
      </c>
      <c r="E15" s="412">
        <v>30</v>
      </c>
      <c r="F15" s="416">
        <v>0</v>
      </c>
      <c r="G15" s="417"/>
      <c r="H15" s="212"/>
      <c r="I15" s="212"/>
      <c r="J15" s="214"/>
      <c r="K15" s="215"/>
    </row>
    <row r="16" spans="2:13" x14ac:dyDescent="0.2">
      <c r="B16" s="415" t="s">
        <v>100</v>
      </c>
      <c r="C16" s="412">
        <v>0</v>
      </c>
      <c r="D16" s="412">
        <v>0</v>
      </c>
      <c r="E16" s="412">
        <v>50</v>
      </c>
      <c r="F16" s="416">
        <v>0</v>
      </c>
      <c r="G16" s="417"/>
      <c r="H16" s="212"/>
      <c r="I16" s="212"/>
      <c r="J16" s="214"/>
      <c r="K16" s="215"/>
    </row>
    <row r="17" spans="2:15" x14ac:dyDescent="0.2">
      <c r="B17" s="415" t="s">
        <v>302</v>
      </c>
      <c r="C17" s="412">
        <v>0</v>
      </c>
      <c r="D17" s="412">
        <v>0</v>
      </c>
      <c r="E17" s="412">
        <v>30</v>
      </c>
      <c r="F17" s="416">
        <v>0</v>
      </c>
      <c r="G17" s="417"/>
      <c r="H17" s="212"/>
      <c r="I17" s="212"/>
      <c r="J17" s="214"/>
      <c r="K17" s="215"/>
    </row>
    <row r="18" spans="2:15" x14ac:dyDescent="0.2">
      <c r="B18" s="415" t="s">
        <v>101</v>
      </c>
      <c r="C18" s="412">
        <v>60</v>
      </c>
      <c r="D18" s="412">
        <v>0</v>
      </c>
      <c r="E18" s="412">
        <v>40</v>
      </c>
      <c r="F18" s="416">
        <v>0</v>
      </c>
      <c r="G18" s="417"/>
      <c r="H18" s="212"/>
      <c r="I18" s="212"/>
      <c r="J18" s="214"/>
      <c r="K18" s="215"/>
    </row>
    <row r="19" spans="2:15" x14ac:dyDescent="0.2">
      <c r="B19" s="415" t="s">
        <v>322</v>
      </c>
      <c r="C19" s="412">
        <v>165</v>
      </c>
      <c r="D19" s="412">
        <v>0</v>
      </c>
      <c r="E19" s="412">
        <v>35</v>
      </c>
      <c r="F19" s="416">
        <v>15</v>
      </c>
      <c r="G19" s="417"/>
      <c r="H19" s="212"/>
      <c r="I19" s="212"/>
      <c r="J19" s="214"/>
      <c r="K19" s="215"/>
    </row>
    <row r="20" spans="2:15" x14ac:dyDescent="0.2">
      <c r="B20" s="415" t="s">
        <v>165</v>
      </c>
      <c r="C20" s="412">
        <v>165</v>
      </c>
      <c r="D20" s="412">
        <v>0</v>
      </c>
      <c r="E20" s="412">
        <v>35</v>
      </c>
      <c r="F20" s="416">
        <v>0</v>
      </c>
      <c r="G20" s="417"/>
      <c r="H20" s="212"/>
      <c r="I20" s="212"/>
      <c r="J20" s="214"/>
      <c r="K20" s="215"/>
    </row>
    <row r="21" spans="2:15" x14ac:dyDescent="0.2">
      <c r="B21" s="415" t="s">
        <v>102</v>
      </c>
      <c r="C21" s="412">
        <v>165</v>
      </c>
      <c r="D21" s="412">
        <v>0</v>
      </c>
      <c r="E21" s="412">
        <v>35</v>
      </c>
      <c r="F21" s="416">
        <v>15</v>
      </c>
      <c r="G21" s="417"/>
      <c r="H21" s="212"/>
      <c r="I21" s="212"/>
      <c r="J21" s="214"/>
      <c r="K21" s="215"/>
    </row>
    <row r="22" spans="2:15" x14ac:dyDescent="0.2">
      <c r="B22" s="415" t="s">
        <v>4</v>
      </c>
      <c r="C22" s="412">
        <v>90</v>
      </c>
      <c r="D22" s="412">
        <v>0</v>
      </c>
      <c r="E22" s="412">
        <v>35</v>
      </c>
      <c r="F22" s="416">
        <v>15</v>
      </c>
      <c r="G22" s="417"/>
      <c r="H22" s="212"/>
      <c r="I22" s="212"/>
      <c r="J22" s="214"/>
      <c r="K22" s="215"/>
    </row>
    <row r="23" spans="2:15" x14ac:dyDescent="0.2">
      <c r="B23" s="415" t="s">
        <v>12</v>
      </c>
      <c r="C23" s="412">
        <v>0</v>
      </c>
      <c r="D23" s="412">
        <v>0</v>
      </c>
      <c r="E23" s="412">
        <v>100</v>
      </c>
      <c r="F23" s="416">
        <v>0</v>
      </c>
      <c r="G23" s="417"/>
      <c r="H23" s="212"/>
      <c r="I23" s="212"/>
      <c r="J23" s="214"/>
      <c r="K23" s="215"/>
    </row>
    <row r="24" spans="2:15" ht="13.5" thickBot="1" x14ac:dyDescent="0.25">
      <c r="B24" s="421" t="s">
        <v>13</v>
      </c>
      <c r="C24" s="422">
        <v>0</v>
      </c>
      <c r="D24" s="422">
        <v>0</v>
      </c>
      <c r="E24" s="422">
        <v>50</v>
      </c>
      <c r="F24" s="423">
        <v>50</v>
      </c>
      <c r="G24" s="424"/>
      <c r="H24" s="216"/>
      <c r="I24" s="216"/>
      <c r="J24" s="217"/>
      <c r="K24" s="218"/>
    </row>
    <row r="25" spans="2:15" ht="13.5" thickTop="1" x14ac:dyDescent="0.2">
      <c r="B25" s="395"/>
      <c r="C25" s="395"/>
      <c r="D25" s="395"/>
      <c r="E25" s="395"/>
      <c r="F25" s="395"/>
      <c r="G25" s="395"/>
      <c r="H25" s="395"/>
      <c r="I25" s="395"/>
      <c r="J25" s="395"/>
      <c r="K25" s="395"/>
    </row>
    <row r="26" spans="2:15" ht="13.5" thickBot="1" x14ac:dyDescent="0.25">
      <c r="B26" s="395"/>
      <c r="C26" s="395"/>
      <c r="D26" s="395"/>
      <c r="E26" s="395"/>
      <c r="F26" s="395"/>
      <c r="G26" s="395"/>
      <c r="H26" s="395"/>
      <c r="I26" s="395"/>
      <c r="J26" s="395"/>
      <c r="K26" s="395"/>
    </row>
    <row r="27" spans="2:15" ht="13.5" thickTop="1" x14ac:dyDescent="0.2">
      <c r="B27" s="425" t="s">
        <v>110</v>
      </c>
      <c r="C27" s="426" t="s">
        <v>111</v>
      </c>
      <c r="D27" s="427" t="s">
        <v>112</v>
      </c>
      <c r="E27" s="395"/>
      <c r="F27" s="1569" t="s">
        <v>110</v>
      </c>
      <c r="G27" s="1570"/>
      <c r="H27" s="428" t="s">
        <v>111</v>
      </c>
      <c r="I27" s="429" t="s">
        <v>112</v>
      </c>
      <c r="J27" s="395"/>
      <c r="K27" s="395"/>
    </row>
    <row r="28" spans="2:15" x14ac:dyDescent="0.2">
      <c r="B28" s="430" t="s">
        <v>113</v>
      </c>
      <c r="C28" s="431" t="s">
        <v>114</v>
      </c>
      <c r="D28" s="432" t="s">
        <v>115</v>
      </c>
      <c r="E28" s="395"/>
      <c r="F28" s="1571" t="s">
        <v>113</v>
      </c>
      <c r="G28" s="1572"/>
      <c r="H28" s="433" t="s">
        <v>114</v>
      </c>
      <c r="I28" s="434" t="s">
        <v>115</v>
      </c>
      <c r="J28" s="395"/>
      <c r="K28" s="395"/>
    </row>
    <row r="29" spans="2:15" x14ac:dyDescent="0.2">
      <c r="B29" s="419" t="s">
        <v>389</v>
      </c>
      <c r="C29" s="435">
        <v>550</v>
      </c>
      <c r="D29" s="436">
        <f>C29/(2204*0.46)</f>
        <v>0.54249191193876745</v>
      </c>
      <c r="E29" s="395"/>
      <c r="F29" s="437" t="s">
        <v>389</v>
      </c>
      <c r="G29" s="438"/>
      <c r="H29" s="219"/>
      <c r="I29" s="439">
        <f>H29/(2204*0.46)</f>
        <v>0</v>
      </c>
      <c r="J29" s="395"/>
      <c r="K29" s="395"/>
      <c r="L29" s="44"/>
      <c r="M29" s="44"/>
      <c r="N29" s="44"/>
      <c r="O29" s="44"/>
    </row>
    <row r="30" spans="2:15" x14ac:dyDescent="0.2">
      <c r="B30" s="419" t="s">
        <v>583</v>
      </c>
      <c r="C30" s="435">
        <v>830</v>
      </c>
      <c r="D30" s="436">
        <f>(C30/(2204*0.52))-(D29*0.11)</f>
        <v>0.66453362387632098</v>
      </c>
      <c r="E30" s="395"/>
      <c r="F30" s="440" t="s">
        <v>388</v>
      </c>
      <c r="G30" s="441"/>
      <c r="H30" s="219"/>
      <c r="I30" s="439">
        <f>(H30/(2204*0.52))-(I29*0.11)</f>
        <v>0</v>
      </c>
      <c r="J30" s="395"/>
      <c r="K30" s="395"/>
      <c r="L30" s="44"/>
      <c r="M30" s="44"/>
      <c r="N30" s="44"/>
      <c r="O30" s="44"/>
    </row>
    <row r="31" spans="2:15" x14ac:dyDescent="0.2">
      <c r="B31" s="442" t="s">
        <v>387</v>
      </c>
      <c r="C31" s="443">
        <v>580</v>
      </c>
      <c r="D31" s="444">
        <f>C31/(2204*0.62)</f>
        <v>0.42444821731748728</v>
      </c>
      <c r="E31" s="395"/>
      <c r="F31" s="440" t="s">
        <v>387</v>
      </c>
      <c r="G31" s="441"/>
      <c r="H31" s="319"/>
      <c r="I31" s="445">
        <f>H31/(2204*0.62)</f>
        <v>0</v>
      </c>
      <c r="J31" s="395"/>
      <c r="K31" s="395"/>
      <c r="L31" s="44"/>
      <c r="M31" s="44"/>
      <c r="N31" s="44"/>
      <c r="O31" s="44"/>
    </row>
    <row r="32" spans="2:15" ht="13.5" thickBot="1" x14ac:dyDescent="0.25">
      <c r="B32" s="446" t="s">
        <v>386</v>
      </c>
      <c r="C32" s="447">
        <v>380</v>
      </c>
      <c r="D32" s="448">
        <f>C32/(2204*0.28)</f>
        <v>0.61576354679802958</v>
      </c>
      <c r="E32" s="395"/>
      <c r="F32" s="449" t="s">
        <v>386</v>
      </c>
      <c r="G32" s="450"/>
      <c r="H32" s="320"/>
      <c r="I32" s="451">
        <f>H32/(2204*0.28)</f>
        <v>0</v>
      </c>
      <c r="J32" s="395"/>
      <c r="K32" s="395"/>
      <c r="L32" s="44"/>
      <c r="M32" s="44"/>
      <c r="N32" s="44"/>
      <c r="O32" s="44"/>
    </row>
    <row r="33" spans="2:15" ht="13.5" thickTop="1" x14ac:dyDescent="0.2">
      <c r="B33" s="395"/>
      <c r="C33" s="395"/>
      <c r="D33" s="395"/>
      <c r="E33" s="395"/>
      <c r="F33" s="395"/>
      <c r="G33" s="395"/>
      <c r="H33" s="395"/>
      <c r="I33" s="395"/>
      <c r="J33" s="452"/>
      <c r="K33" s="395"/>
      <c r="L33" s="44"/>
      <c r="M33" s="44"/>
      <c r="N33" s="44"/>
      <c r="O33" s="44"/>
    </row>
    <row r="34" spans="2:15" x14ac:dyDescent="0.2">
      <c r="B34" s="395"/>
      <c r="C34" s="1568" t="s">
        <v>416</v>
      </c>
      <c r="D34" s="1568"/>
      <c r="E34" s="1568"/>
      <c r="F34" s="395"/>
      <c r="G34" s="395"/>
      <c r="H34" s="1568" t="s">
        <v>416</v>
      </c>
      <c r="I34" s="1568"/>
      <c r="J34" s="1568"/>
      <c r="K34" s="395"/>
      <c r="L34" s="44"/>
      <c r="M34" s="44"/>
      <c r="N34" s="44"/>
      <c r="O34" s="44"/>
    </row>
    <row r="35" spans="2:15" x14ac:dyDescent="0.2">
      <c r="B35" s="395"/>
      <c r="C35" s="453">
        <v>1</v>
      </c>
      <c r="D35" s="454" t="s">
        <v>314</v>
      </c>
      <c r="E35" s="395"/>
      <c r="F35" s="395"/>
      <c r="G35" s="395"/>
      <c r="H35" s="321"/>
      <c r="I35" s="454" t="s">
        <v>314</v>
      </c>
      <c r="J35" s="395"/>
      <c r="K35" s="395"/>
      <c r="L35" s="44"/>
      <c r="M35" s="44"/>
      <c r="N35" s="44"/>
      <c r="O35" s="44"/>
    </row>
    <row r="36" spans="2:15" x14ac:dyDescent="0.2">
      <c r="B36" s="395"/>
      <c r="C36" s="395"/>
      <c r="D36" s="395"/>
      <c r="E36" s="395"/>
      <c r="F36" s="395"/>
      <c r="G36" s="395"/>
      <c r="H36" s="395"/>
      <c r="I36" s="395"/>
      <c r="J36" s="395"/>
      <c r="K36" s="395"/>
      <c r="L36" s="44"/>
      <c r="M36" s="44"/>
      <c r="N36" s="44"/>
      <c r="O36" s="44"/>
    </row>
    <row r="37" spans="2:15" x14ac:dyDescent="0.2">
      <c r="B37" s="395"/>
      <c r="C37" s="395"/>
      <c r="D37" s="395"/>
      <c r="E37" s="395"/>
      <c r="F37" s="395"/>
      <c r="G37" s="395"/>
      <c r="H37" s="395"/>
      <c r="I37" s="395"/>
      <c r="J37" s="395"/>
      <c r="K37" s="395"/>
      <c r="L37" s="44"/>
      <c r="M37" s="44"/>
      <c r="N37" s="44"/>
      <c r="O37" s="44"/>
    </row>
    <row r="38" spans="2:15" x14ac:dyDescent="0.2">
      <c r="B38" s="395"/>
      <c r="C38" s="395"/>
      <c r="D38" s="395"/>
      <c r="E38" s="395"/>
      <c r="F38" s="395"/>
      <c r="G38" s="395"/>
      <c r="H38" s="395"/>
      <c r="I38" s="395"/>
      <c r="J38" s="395"/>
      <c r="K38" s="395"/>
    </row>
    <row r="39" spans="2:15" x14ac:dyDescent="0.2">
      <c r="B39" s="395"/>
      <c r="C39" s="395"/>
      <c r="D39" s="395"/>
      <c r="E39" s="395"/>
      <c r="F39" s="395"/>
      <c r="G39" s="395"/>
      <c r="H39" s="395"/>
      <c r="I39" s="395"/>
      <c r="J39" s="395"/>
      <c r="K39" s="395"/>
    </row>
    <row r="40" spans="2:15" x14ac:dyDescent="0.2">
      <c r="B40" s="395"/>
      <c r="C40" s="395"/>
      <c r="D40" s="395"/>
      <c r="E40" s="395"/>
      <c r="F40" s="395"/>
      <c r="G40" s="395"/>
      <c r="H40" s="395"/>
      <c r="I40" s="395"/>
      <c r="J40" s="395"/>
      <c r="K40" s="395"/>
    </row>
    <row r="41" spans="2:15" x14ac:dyDescent="0.2">
      <c r="B41" s="395"/>
      <c r="C41" s="395"/>
      <c r="D41" s="395"/>
      <c r="E41" s="395"/>
      <c r="F41" s="395"/>
      <c r="G41" s="395"/>
      <c r="H41" s="395"/>
      <c r="I41" s="395"/>
      <c r="J41" s="395"/>
      <c r="K41" s="395"/>
    </row>
    <row r="42" spans="2:15" x14ac:dyDescent="0.2">
      <c r="B42" s="395"/>
      <c r="C42" s="395"/>
      <c r="D42" s="395"/>
      <c r="E42" s="395"/>
      <c r="F42" s="395"/>
      <c r="G42" s="395"/>
      <c r="H42" s="395"/>
      <c r="I42" s="395"/>
      <c r="J42" s="395"/>
      <c r="K42" s="395"/>
    </row>
    <row r="43" spans="2:15" x14ac:dyDescent="0.2">
      <c r="B43" s="395"/>
      <c r="C43" s="395"/>
      <c r="D43" s="395"/>
      <c r="E43" s="395"/>
      <c r="F43" s="395"/>
      <c r="G43" s="395"/>
      <c r="H43" s="395"/>
      <c r="I43" s="395"/>
      <c r="J43" s="395"/>
      <c r="K43" s="395"/>
    </row>
    <row r="44" spans="2:15" x14ac:dyDescent="0.2">
      <c r="B44" s="395"/>
      <c r="C44" s="395"/>
      <c r="D44" s="395"/>
      <c r="E44" s="395"/>
      <c r="F44" s="395"/>
      <c r="G44" s="395"/>
      <c r="H44" s="395"/>
      <c r="I44" s="395"/>
      <c r="J44" s="395"/>
      <c r="K44" s="395"/>
    </row>
    <row r="45" spans="2:15" ht="15.75" customHeight="1" x14ac:dyDescent="0.2">
      <c r="B45" s="395"/>
      <c r="C45" s="395"/>
      <c r="D45" s="395"/>
      <c r="E45" s="395"/>
      <c r="F45" s="395"/>
      <c r="G45" s="395"/>
      <c r="H45" s="395"/>
      <c r="I45" s="395"/>
      <c r="J45" s="395"/>
      <c r="K45" s="395"/>
    </row>
    <row r="46" spans="2:15" x14ac:dyDescent="0.2">
      <c r="B46" s="395"/>
      <c r="C46" s="395"/>
      <c r="D46" s="395"/>
      <c r="E46" s="395"/>
      <c r="F46" s="395"/>
      <c r="G46" s="395"/>
      <c r="H46" s="395"/>
      <c r="I46" s="395"/>
      <c r="J46" s="395"/>
      <c r="K46" s="395"/>
    </row>
    <row r="47" spans="2:15" x14ac:dyDescent="0.2">
      <c r="B47" s="395"/>
      <c r="C47" s="395"/>
      <c r="D47" s="395"/>
      <c r="E47" s="395"/>
      <c r="F47" s="395"/>
      <c r="G47" s="395"/>
      <c r="H47" s="395"/>
      <c r="I47" s="395"/>
      <c r="J47" s="395"/>
      <c r="K47" s="395"/>
    </row>
    <row r="48" spans="2:15" x14ac:dyDescent="0.2">
      <c r="B48" s="395"/>
      <c r="C48" s="395"/>
      <c r="D48" s="395"/>
      <c r="E48" s="395"/>
      <c r="F48" s="395"/>
      <c r="G48" s="395"/>
      <c r="H48" s="395"/>
      <c r="I48" s="395"/>
      <c r="J48" s="395"/>
      <c r="K48" s="395"/>
    </row>
    <row r="49" spans="2:12" x14ac:dyDescent="0.2">
      <c r="B49" s="395"/>
      <c r="C49" s="395"/>
      <c r="D49" s="395"/>
      <c r="E49" s="395"/>
      <c r="F49" s="395"/>
      <c r="G49" s="395"/>
      <c r="H49" s="395"/>
      <c r="I49" s="395"/>
      <c r="J49" s="395"/>
      <c r="K49" s="395"/>
    </row>
    <row r="50" spans="2:12" x14ac:dyDescent="0.2">
      <c r="B50" s="395"/>
      <c r="C50" s="395"/>
      <c r="D50" s="395"/>
      <c r="E50" s="395"/>
      <c r="F50" s="395"/>
      <c r="G50" s="395"/>
      <c r="H50" s="395"/>
      <c r="I50" s="395"/>
      <c r="J50" s="395"/>
      <c r="K50" s="395"/>
    </row>
    <row r="51" spans="2:12" x14ac:dyDescent="0.2">
      <c r="B51" s="395"/>
      <c r="C51" s="395"/>
      <c r="D51" s="395"/>
      <c r="E51" s="395"/>
      <c r="F51" s="454"/>
      <c r="G51" s="454"/>
      <c r="H51" s="395"/>
      <c r="I51" s="395"/>
      <c r="J51" s="395"/>
      <c r="K51" s="395"/>
    </row>
    <row r="52" spans="2:12" x14ac:dyDescent="0.2">
      <c r="B52" s="395"/>
      <c r="C52" s="395"/>
      <c r="D52" s="395"/>
      <c r="E52" s="395"/>
      <c r="F52" s="454"/>
      <c r="G52" s="454"/>
      <c r="H52" s="395"/>
      <c r="I52" s="395"/>
      <c r="J52" s="395"/>
      <c r="K52" s="395"/>
    </row>
    <row r="53" spans="2:12" x14ac:dyDescent="0.2">
      <c r="F53" s="16"/>
      <c r="G53" s="16"/>
    </row>
    <row r="54" spans="2:12" x14ac:dyDescent="0.2">
      <c r="B54" s="44"/>
      <c r="C54" s="44"/>
      <c r="E54" s="44"/>
      <c r="F54" s="44"/>
      <c r="H54" s="44"/>
      <c r="J54" s="44"/>
      <c r="K54" s="44"/>
      <c r="L54" s="44"/>
    </row>
    <row r="55" spans="2:12" x14ac:dyDescent="0.2">
      <c r="B55" s="44"/>
      <c r="C55" s="44"/>
      <c r="E55" s="44"/>
      <c r="F55" s="44"/>
      <c r="H55" s="44"/>
      <c r="J55" s="44"/>
      <c r="K55" s="44"/>
      <c r="L55" s="44"/>
    </row>
    <row r="56" spans="2:12" x14ac:dyDescent="0.2">
      <c r="B56" s="44"/>
      <c r="C56" s="44"/>
      <c r="E56" s="44"/>
      <c r="F56" s="44"/>
      <c r="H56" s="44"/>
      <c r="J56" s="44"/>
      <c r="K56" s="44"/>
      <c r="L56" s="44"/>
    </row>
    <row r="57" spans="2:12" x14ac:dyDescent="0.2">
      <c r="B57" s="44"/>
      <c r="C57" s="44"/>
      <c r="E57" s="44"/>
      <c r="F57" s="44"/>
      <c r="H57" s="44"/>
      <c r="J57" s="44"/>
      <c r="K57" s="44"/>
      <c r="L57" s="44"/>
    </row>
    <row r="58" spans="2:12" x14ac:dyDescent="0.2">
      <c r="B58" s="44"/>
      <c r="C58" s="44"/>
      <c r="E58" s="44"/>
      <c r="F58" s="44"/>
      <c r="H58" s="44"/>
      <c r="J58" s="44"/>
      <c r="K58" s="44"/>
      <c r="L58" s="44"/>
    </row>
    <row r="59" spans="2:12" x14ac:dyDescent="0.2">
      <c r="B59" s="44"/>
      <c r="C59" s="44"/>
      <c r="E59" s="44"/>
      <c r="F59" s="44"/>
      <c r="H59" s="44"/>
      <c r="J59" s="44"/>
      <c r="K59" s="44"/>
      <c r="L59" s="44"/>
    </row>
    <row r="60" spans="2:12" x14ac:dyDescent="0.2">
      <c r="B60" s="44"/>
      <c r="C60" s="44"/>
      <c r="E60" s="44"/>
      <c r="F60" s="44"/>
      <c r="H60" s="44"/>
      <c r="J60" s="44"/>
      <c r="K60" s="44"/>
      <c r="L60" s="44"/>
    </row>
    <row r="61" spans="2:12" x14ac:dyDescent="0.2">
      <c r="B61" s="44"/>
      <c r="C61" s="44"/>
      <c r="E61" s="44"/>
      <c r="F61" s="44"/>
      <c r="H61" s="44"/>
      <c r="J61" s="44"/>
      <c r="K61" s="44"/>
      <c r="L61" s="44"/>
    </row>
    <row r="62" spans="2:12" x14ac:dyDescent="0.2">
      <c r="B62" s="44"/>
      <c r="C62" s="44"/>
      <c r="E62" s="44"/>
      <c r="F62" s="44"/>
      <c r="H62" s="44"/>
      <c r="J62" s="44"/>
      <c r="K62" s="44"/>
      <c r="L62" s="44"/>
    </row>
    <row r="63" spans="2:12" x14ac:dyDescent="0.2">
      <c r="B63" s="44"/>
      <c r="C63" s="44"/>
      <c r="E63" s="44"/>
      <c r="F63" s="44"/>
      <c r="H63" s="44"/>
      <c r="J63" s="44"/>
      <c r="K63" s="44"/>
      <c r="L63" s="44"/>
    </row>
    <row r="64" spans="2:12" x14ac:dyDescent="0.2">
      <c r="B64" s="44"/>
      <c r="C64" s="44"/>
      <c r="E64" s="44"/>
      <c r="F64" s="44"/>
      <c r="H64" s="44"/>
      <c r="J64" s="44"/>
      <c r="K64" s="44"/>
      <c r="L64" s="44"/>
    </row>
    <row r="65" spans="2:12" x14ac:dyDescent="0.2">
      <c r="B65" s="44"/>
      <c r="C65" s="44"/>
      <c r="E65" s="44"/>
      <c r="F65" s="44"/>
      <c r="H65" s="44"/>
      <c r="J65" s="44"/>
      <c r="K65" s="44"/>
      <c r="L65" s="44"/>
    </row>
    <row r="66" spans="2:12" x14ac:dyDescent="0.2">
      <c r="B66" s="44"/>
      <c r="C66" s="44"/>
      <c r="E66" s="44"/>
      <c r="F66" s="44"/>
      <c r="H66" s="44"/>
      <c r="J66" s="44"/>
      <c r="K66" s="44"/>
      <c r="L66" s="44"/>
    </row>
    <row r="67" spans="2:12" x14ac:dyDescent="0.2">
      <c r="B67" s="44"/>
      <c r="C67" s="44"/>
      <c r="E67" s="44"/>
      <c r="F67" s="44"/>
      <c r="H67" s="44"/>
      <c r="J67" s="44"/>
      <c r="K67" s="44"/>
      <c r="L67" s="44"/>
    </row>
    <row r="68" spans="2:12" x14ac:dyDescent="0.2">
      <c r="B68" s="44"/>
      <c r="C68" s="44"/>
      <c r="E68" s="44"/>
      <c r="F68" s="44"/>
      <c r="H68" s="44"/>
      <c r="J68" s="44"/>
      <c r="K68" s="44"/>
      <c r="L68" s="44"/>
    </row>
    <row r="69" spans="2:12" x14ac:dyDescent="0.2">
      <c r="B69" s="44"/>
      <c r="C69" s="44"/>
      <c r="E69" s="44"/>
      <c r="F69" s="44"/>
      <c r="H69" s="44"/>
      <c r="J69" s="44"/>
      <c r="K69" s="44"/>
      <c r="L69" s="44"/>
    </row>
    <row r="70" spans="2:12" x14ac:dyDescent="0.2">
      <c r="B70" s="44"/>
      <c r="C70" s="44"/>
      <c r="E70" s="44"/>
      <c r="F70" s="44"/>
      <c r="H70" s="44"/>
      <c r="J70" s="44"/>
      <c r="K70" s="44"/>
      <c r="L70" s="44"/>
    </row>
    <row r="71" spans="2:12" x14ac:dyDescent="0.2">
      <c r="B71" s="44"/>
      <c r="C71" s="44"/>
      <c r="E71" s="44"/>
      <c r="F71" s="44"/>
      <c r="H71" s="44"/>
      <c r="J71" s="44"/>
      <c r="K71" s="44"/>
      <c r="L71" s="44"/>
    </row>
    <row r="72" spans="2:12" x14ac:dyDescent="0.2">
      <c r="B72" s="44"/>
      <c r="C72" s="44"/>
      <c r="E72" s="44"/>
      <c r="F72" s="44"/>
      <c r="H72" s="44"/>
      <c r="J72" s="44"/>
      <c r="K72" s="44"/>
      <c r="L72" s="44"/>
    </row>
    <row r="73" spans="2:12" x14ac:dyDescent="0.2">
      <c r="B73" s="44"/>
      <c r="C73" s="44"/>
      <c r="E73" s="44"/>
      <c r="F73" s="44"/>
      <c r="H73" s="44"/>
      <c r="J73" s="44"/>
      <c r="K73" s="44"/>
      <c r="L73" s="44"/>
    </row>
  </sheetData>
  <sheetProtection password="EE8D" sheet="1" objects="1" scenarios="1"/>
  <mergeCells count="4">
    <mergeCell ref="C34:E34"/>
    <mergeCell ref="H34:J34"/>
    <mergeCell ref="F27:G27"/>
    <mergeCell ref="F28:G28"/>
  </mergeCells>
  <phoneticPr fontId="10" type="noConversion"/>
  <pageMargins left="0.75" right="0.75" top="1" bottom="1" header="0.5" footer="0.5"/>
  <pageSetup orientation="portrait" r:id="rId1"/>
  <headerFooter alignWithMargins="0">
    <oddHeader>&amp;C&amp;"Arial,Bold"&amp;22FERTILIZER RATES AND COST</oddHeader>
    <oddFooter>&amp;CII</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showRowColHeaders="0" showRuler="0" view="pageLayout" zoomScale="160" zoomScaleNormal="100" zoomScalePageLayoutView="160" workbookViewId="0">
      <selection activeCell="E4" sqref="E4"/>
    </sheetView>
  </sheetViews>
  <sheetFormatPr defaultRowHeight="12.75" x14ac:dyDescent="0.2"/>
  <cols>
    <col min="1" max="1" width="1.7109375" customWidth="1"/>
    <col min="2" max="2" width="16.28515625" customWidth="1"/>
    <col min="3" max="3" width="28.85546875" style="61" customWidth="1"/>
    <col min="4" max="4" width="7.42578125" customWidth="1"/>
    <col min="5" max="5" width="23.85546875" style="61" customWidth="1"/>
    <col min="6" max="6" width="7.42578125" customWidth="1"/>
    <col min="7" max="7" width="2" customWidth="1"/>
    <col min="8" max="8" width="9.42578125" customWidth="1"/>
    <col min="9" max="9" width="10" customWidth="1"/>
  </cols>
  <sheetData>
    <row r="1" spans="1:9" ht="13.5" thickBot="1" x14ac:dyDescent="0.25">
      <c r="A1" s="395"/>
      <c r="B1" s="395"/>
      <c r="C1" s="396"/>
      <c r="D1" s="395"/>
      <c r="E1" s="396"/>
      <c r="F1" s="455"/>
      <c r="G1" s="456"/>
    </row>
    <row r="2" spans="1:9" ht="13.5" thickTop="1" x14ac:dyDescent="0.2">
      <c r="A2" s="395"/>
      <c r="B2" s="322" t="s">
        <v>65</v>
      </c>
      <c r="C2" s="323" t="s">
        <v>129</v>
      </c>
      <c r="D2" s="324" t="s">
        <v>130</v>
      </c>
      <c r="E2" s="457" t="s">
        <v>129</v>
      </c>
      <c r="F2" s="458" t="s">
        <v>130</v>
      </c>
      <c r="G2" s="395"/>
    </row>
    <row r="3" spans="1:9" ht="18" x14ac:dyDescent="0.25">
      <c r="A3" s="395"/>
      <c r="B3" s="325"/>
      <c r="C3" s="326" t="s">
        <v>407</v>
      </c>
      <c r="D3" s="327"/>
      <c r="E3" s="459" t="s">
        <v>407</v>
      </c>
      <c r="F3" s="460"/>
      <c r="G3" s="461"/>
      <c r="H3" s="10"/>
      <c r="I3" s="45"/>
    </row>
    <row r="4" spans="1:9" x14ac:dyDescent="0.2">
      <c r="A4" s="395"/>
      <c r="B4" s="328" t="s">
        <v>91</v>
      </c>
      <c r="C4" s="329" t="s">
        <v>382</v>
      </c>
      <c r="D4" s="330">
        <v>9.1999999999999993</v>
      </c>
      <c r="E4" s="79"/>
      <c r="F4" s="220"/>
      <c r="G4" s="456"/>
      <c r="H4" s="45"/>
      <c r="I4" s="45"/>
    </row>
    <row r="5" spans="1:9" x14ac:dyDescent="0.2">
      <c r="A5" s="395"/>
      <c r="B5" s="331" t="s">
        <v>93</v>
      </c>
      <c r="C5" s="332" t="s">
        <v>382</v>
      </c>
      <c r="D5" s="333">
        <v>10.039999999999999</v>
      </c>
      <c r="E5" s="79"/>
      <c r="F5" s="220"/>
      <c r="G5" s="456"/>
      <c r="H5" s="45"/>
      <c r="I5" s="45"/>
    </row>
    <row r="6" spans="1:9" x14ac:dyDescent="0.2">
      <c r="A6" s="395"/>
      <c r="B6" s="334" t="s">
        <v>94</v>
      </c>
      <c r="C6" s="332" t="s">
        <v>382</v>
      </c>
      <c r="D6" s="333">
        <v>9.1999999999999993</v>
      </c>
      <c r="E6" s="221"/>
      <c r="F6" s="222"/>
      <c r="G6" s="456"/>
      <c r="H6" s="45"/>
      <c r="I6" s="45"/>
    </row>
    <row r="7" spans="1:9" x14ac:dyDescent="0.2">
      <c r="A7" s="395"/>
      <c r="B7" s="328" t="s">
        <v>95</v>
      </c>
      <c r="C7" s="332" t="s">
        <v>382</v>
      </c>
      <c r="D7" s="333">
        <v>9.1999999999999993</v>
      </c>
      <c r="E7" s="221"/>
      <c r="F7" s="222"/>
      <c r="G7" s="456"/>
      <c r="H7" s="45"/>
      <c r="I7" s="45"/>
    </row>
    <row r="8" spans="1:9" x14ac:dyDescent="0.2">
      <c r="A8" s="395"/>
      <c r="B8" s="334" t="s">
        <v>23</v>
      </c>
      <c r="C8" s="332" t="s">
        <v>382</v>
      </c>
      <c r="D8" s="333">
        <v>11.5</v>
      </c>
      <c r="E8" s="221"/>
      <c r="F8" s="222"/>
      <c r="G8" s="395"/>
    </row>
    <row r="9" spans="1:9" x14ac:dyDescent="0.2">
      <c r="A9" s="395"/>
      <c r="B9" s="335" t="s">
        <v>22</v>
      </c>
      <c r="C9" s="332" t="s">
        <v>382</v>
      </c>
      <c r="D9" s="333">
        <v>13.59</v>
      </c>
      <c r="E9" s="221"/>
      <c r="F9" s="222"/>
      <c r="G9" s="395"/>
    </row>
    <row r="10" spans="1:9" x14ac:dyDescent="0.2">
      <c r="A10" s="395"/>
      <c r="B10" s="334" t="s">
        <v>305</v>
      </c>
      <c r="C10" s="332" t="s">
        <v>382</v>
      </c>
      <c r="D10" s="333">
        <v>17.71</v>
      </c>
      <c r="E10" s="223"/>
      <c r="F10" s="222"/>
      <c r="G10" s="395"/>
    </row>
    <row r="11" spans="1:9" x14ac:dyDescent="0.2">
      <c r="A11" s="395"/>
      <c r="B11" s="335" t="s">
        <v>97</v>
      </c>
      <c r="C11" s="332" t="s">
        <v>528</v>
      </c>
      <c r="D11" s="333"/>
      <c r="E11" s="223"/>
      <c r="F11" s="222"/>
      <c r="G11" s="395"/>
    </row>
    <row r="12" spans="1:9" x14ac:dyDescent="0.2">
      <c r="A12" s="395"/>
      <c r="B12" s="334" t="s">
        <v>33</v>
      </c>
      <c r="C12" s="332" t="s">
        <v>614</v>
      </c>
      <c r="D12" s="333">
        <v>22</v>
      </c>
      <c r="E12" s="224"/>
      <c r="F12" s="222"/>
      <c r="G12" s="395"/>
    </row>
    <row r="13" spans="1:9" x14ac:dyDescent="0.2">
      <c r="A13" s="395"/>
      <c r="B13" s="334" t="s">
        <v>98</v>
      </c>
      <c r="C13" s="336"/>
      <c r="D13" s="333"/>
      <c r="E13" s="223"/>
      <c r="F13" s="222"/>
      <c r="G13" s="395"/>
    </row>
    <row r="14" spans="1:9" x14ac:dyDescent="0.2">
      <c r="A14" s="395"/>
      <c r="B14" s="334" t="s">
        <v>99</v>
      </c>
      <c r="C14" s="332" t="s">
        <v>584</v>
      </c>
      <c r="D14" s="333">
        <v>23.45</v>
      </c>
      <c r="E14" s="221"/>
      <c r="F14" s="222"/>
      <c r="G14" s="395"/>
    </row>
    <row r="15" spans="1:9" x14ac:dyDescent="0.2">
      <c r="A15" s="395"/>
      <c r="B15" s="334" t="s">
        <v>100</v>
      </c>
      <c r="C15" s="332" t="s">
        <v>526</v>
      </c>
      <c r="D15" s="333">
        <v>11</v>
      </c>
      <c r="E15" s="224"/>
      <c r="F15" s="222"/>
      <c r="G15" s="395"/>
    </row>
    <row r="16" spans="1:9" x14ac:dyDescent="0.2">
      <c r="A16" s="395"/>
      <c r="B16" s="334" t="s">
        <v>302</v>
      </c>
      <c r="C16" s="332" t="s">
        <v>584</v>
      </c>
      <c r="D16" s="333">
        <v>15.15</v>
      </c>
      <c r="E16" s="223"/>
      <c r="F16" s="222"/>
      <c r="G16" s="395"/>
    </row>
    <row r="17" spans="1:12" x14ac:dyDescent="0.2">
      <c r="A17" s="395"/>
      <c r="B17" s="334" t="s">
        <v>101</v>
      </c>
      <c r="C17" s="332" t="s">
        <v>529</v>
      </c>
      <c r="D17" s="333">
        <v>11</v>
      </c>
      <c r="E17" s="224"/>
      <c r="F17" s="222"/>
      <c r="G17" s="395"/>
    </row>
    <row r="18" spans="1:12" x14ac:dyDescent="0.2">
      <c r="A18" s="395"/>
      <c r="B18" s="334" t="s">
        <v>322</v>
      </c>
      <c r="C18" s="332" t="s">
        <v>385</v>
      </c>
      <c r="D18" s="338"/>
      <c r="E18" s="221"/>
      <c r="F18" s="225"/>
      <c r="G18" s="395"/>
    </row>
    <row r="19" spans="1:12" x14ac:dyDescent="0.2">
      <c r="A19" s="395"/>
      <c r="B19" s="334" t="s">
        <v>21</v>
      </c>
      <c r="C19" s="332" t="s">
        <v>385</v>
      </c>
      <c r="D19" s="333"/>
      <c r="E19" s="221"/>
      <c r="F19" s="222"/>
      <c r="G19" s="395"/>
    </row>
    <row r="20" spans="1:12" x14ac:dyDescent="0.2">
      <c r="A20" s="395"/>
      <c r="B20" s="334" t="s">
        <v>102</v>
      </c>
      <c r="C20" s="332" t="s">
        <v>385</v>
      </c>
      <c r="D20" s="333"/>
      <c r="E20" s="221"/>
      <c r="F20" s="222"/>
      <c r="G20" s="395"/>
    </row>
    <row r="21" spans="1:12" x14ac:dyDescent="0.2">
      <c r="A21" s="395"/>
      <c r="B21" s="334" t="s">
        <v>4</v>
      </c>
      <c r="C21" s="332" t="s">
        <v>382</v>
      </c>
      <c r="D21" s="333">
        <v>10.87</v>
      </c>
      <c r="E21" s="223"/>
      <c r="F21" s="222"/>
      <c r="G21" s="395"/>
    </row>
    <row r="22" spans="1:12" x14ac:dyDescent="0.2">
      <c r="A22" s="395"/>
      <c r="B22" s="335" t="s">
        <v>442</v>
      </c>
      <c r="C22" s="332" t="s">
        <v>530</v>
      </c>
      <c r="D22" s="333"/>
      <c r="E22" s="224"/>
      <c r="F22" s="222"/>
      <c r="G22" s="395"/>
    </row>
    <row r="23" spans="1:12" ht="13.5" thickBot="1" x14ac:dyDescent="0.25">
      <c r="A23" s="395"/>
      <c r="B23" s="339" t="s">
        <v>443</v>
      </c>
      <c r="C23" s="340"/>
      <c r="D23" s="341"/>
      <c r="E23" s="226"/>
      <c r="F23" s="227"/>
      <c r="G23" s="395"/>
    </row>
    <row r="24" spans="1:12" ht="13.5" thickTop="1" x14ac:dyDescent="0.2">
      <c r="A24" s="395"/>
      <c r="B24" s="462"/>
      <c r="C24" s="462"/>
      <c r="D24" s="396"/>
      <c r="E24" s="462"/>
      <c r="F24" s="396"/>
      <c r="G24" s="395"/>
    </row>
    <row r="25" spans="1:12" ht="13.5" thickBot="1" x14ac:dyDescent="0.25">
      <c r="A25" s="395"/>
      <c r="B25" s="395"/>
      <c r="C25" s="395"/>
      <c r="D25" s="396"/>
      <c r="E25" s="395"/>
      <c r="F25" s="396"/>
      <c r="G25" s="395"/>
    </row>
    <row r="26" spans="1:12" ht="13.5" thickTop="1" x14ac:dyDescent="0.2">
      <c r="A26" s="395"/>
      <c r="B26" s="322" t="s">
        <v>65</v>
      </c>
      <c r="C26" s="463" t="s">
        <v>131</v>
      </c>
      <c r="D26" s="464" t="s">
        <v>130</v>
      </c>
      <c r="E26" s="465" t="s">
        <v>131</v>
      </c>
      <c r="F26" s="466" t="s">
        <v>130</v>
      </c>
      <c r="G26" s="395"/>
    </row>
    <row r="27" spans="1:12" ht="13.5" thickBot="1" x14ac:dyDescent="0.25">
      <c r="A27" s="395"/>
      <c r="B27" s="1441"/>
      <c r="C27" s="1547"/>
      <c r="D27" s="1548"/>
      <c r="E27" s="1549"/>
      <c r="F27" s="1550"/>
      <c r="G27" s="395"/>
      <c r="H27" s="44"/>
      <c r="I27" s="44"/>
      <c r="J27" s="44"/>
      <c r="K27" s="44"/>
      <c r="L27" s="44"/>
    </row>
    <row r="28" spans="1:12" x14ac:dyDescent="0.2">
      <c r="A28" s="395"/>
      <c r="B28" s="1542" t="s">
        <v>673</v>
      </c>
      <c r="C28" s="1551" t="s">
        <v>672</v>
      </c>
      <c r="D28" s="1552">
        <v>11.27</v>
      </c>
      <c r="E28" s="1553"/>
      <c r="F28" s="1554"/>
      <c r="G28" s="395"/>
      <c r="H28" s="44"/>
      <c r="I28" s="44"/>
      <c r="J28" s="44"/>
      <c r="K28" s="44"/>
      <c r="L28" s="44"/>
    </row>
    <row r="29" spans="1:12" s="94" customFormat="1" x14ac:dyDescent="0.2">
      <c r="A29" s="1422"/>
      <c r="B29" s="1543" t="s">
        <v>674</v>
      </c>
      <c r="C29" s="1541" t="s">
        <v>585</v>
      </c>
      <c r="D29" s="1440">
        <v>9.27</v>
      </c>
      <c r="E29" s="80"/>
      <c r="F29" s="1537"/>
      <c r="G29" s="1422"/>
    </row>
    <row r="30" spans="1:12" s="94" customFormat="1" x14ac:dyDescent="0.2">
      <c r="A30" s="1422"/>
      <c r="B30" s="1544" t="s">
        <v>675</v>
      </c>
      <c r="C30" s="1546" t="s">
        <v>586</v>
      </c>
      <c r="D30" s="1538">
        <v>18.75</v>
      </c>
      <c r="E30" s="1539"/>
      <c r="F30" s="1540"/>
      <c r="G30" s="1422"/>
    </row>
    <row r="31" spans="1:12" s="94" customFormat="1" ht="13.5" thickBot="1" x14ac:dyDescent="0.25">
      <c r="A31" s="1526"/>
      <c r="B31" s="1545" t="s">
        <v>97</v>
      </c>
      <c r="C31" s="1555" t="s">
        <v>676</v>
      </c>
      <c r="D31" s="1556">
        <v>4.4000000000000004</v>
      </c>
      <c r="E31" s="1557"/>
      <c r="F31" s="1558"/>
      <c r="G31" s="1526"/>
    </row>
    <row r="32" spans="1:12" x14ac:dyDescent="0.2">
      <c r="A32" s="395"/>
      <c r="B32" s="1536" t="s">
        <v>91</v>
      </c>
      <c r="C32" s="329" t="s">
        <v>587</v>
      </c>
      <c r="D32" s="468">
        <v>23.56</v>
      </c>
      <c r="E32" s="81"/>
      <c r="F32" s="82"/>
      <c r="G32" s="395"/>
      <c r="H32" s="44"/>
      <c r="I32" s="44"/>
      <c r="J32" s="44"/>
      <c r="K32" s="44"/>
      <c r="L32" s="44"/>
    </row>
    <row r="33" spans="1:12" x14ac:dyDescent="0.2">
      <c r="A33" s="395"/>
      <c r="B33" s="331" t="s">
        <v>93</v>
      </c>
      <c r="C33" s="329" t="s">
        <v>587</v>
      </c>
      <c r="D33" s="468">
        <v>23.56</v>
      </c>
      <c r="E33" s="223"/>
      <c r="F33" s="228"/>
      <c r="G33" s="395"/>
      <c r="H33" s="44"/>
      <c r="I33" s="44"/>
      <c r="J33" s="44"/>
      <c r="K33" s="44"/>
      <c r="L33" s="44"/>
    </row>
    <row r="34" spans="1:12" x14ac:dyDescent="0.2">
      <c r="A34" s="395"/>
      <c r="B34" s="334" t="s">
        <v>94</v>
      </c>
      <c r="C34" s="329" t="s">
        <v>587</v>
      </c>
      <c r="D34" s="468">
        <v>23.56</v>
      </c>
      <c r="E34" s="223"/>
      <c r="F34" s="228"/>
      <c r="G34" s="395"/>
      <c r="H34" s="44"/>
      <c r="I34" s="44"/>
      <c r="J34" s="44"/>
      <c r="K34" s="44"/>
      <c r="L34" s="44"/>
    </row>
    <row r="35" spans="1:12" x14ac:dyDescent="0.2">
      <c r="A35" s="395"/>
      <c r="B35" s="328" t="s">
        <v>95</v>
      </c>
      <c r="C35" s="329" t="s">
        <v>587</v>
      </c>
      <c r="D35" s="468">
        <v>23.56</v>
      </c>
      <c r="E35" s="223"/>
      <c r="F35" s="228"/>
      <c r="G35" s="395"/>
      <c r="H35" s="44"/>
      <c r="I35" s="44"/>
      <c r="J35" s="44"/>
      <c r="K35" s="44"/>
      <c r="L35" s="44"/>
    </row>
    <row r="36" spans="1:12" x14ac:dyDescent="0.2">
      <c r="A36" s="395"/>
      <c r="B36" s="334" t="s">
        <v>23</v>
      </c>
      <c r="C36" s="336" t="s">
        <v>28</v>
      </c>
      <c r="D36" s="469">
        <v>11.47</v>
      </c>
      <c r="E36" s="223"/>
      <c r="F36" s="228"/>
      <c r="G36" s="395"/>
      <c r="H36" s="44"/>
      <c r="I36" s="44"/>
      <c r="J36" s="44"/>
      <c r="K36" s="44"/>
      <c r="L36" s="44"/>
    </row>
    <row r="37" spans="1:12" x14ac:dyDescent="0.2">
      <c r="A37" s="395"/>
      <c r="B37" s="335" t="s">
        <v>22</v>
      </c>
      <c r="C37" s="336" t="s">
        <v>28</v>
      </c>
      <c r="D37" s="469">
        <v>11.47</v>
      </c>
      <c r="E37" s="223"/>
      <c r="F37" s="228"/>
      <c r="G37" s="395"/>
      <c r="H37" s="44"/>
      <c r="I37" s="44"/>
      <c r="J37" s="44"/>
      <c r="K37" s="44"/>
      <c r="L37" s="44"/>
    </row>
    <row r="38" spans="1:12" x14ac:dyDescent="0.2">
      <c r="A38" s="395"/>
      <c r="B38" s="334" t="s">
        <v>305</v>
      </c>
      <c r="C38" s="336" t="s">
        <v>306</v>
      </c>
      <c r="D38" s="371">
        <v>7.22</v>
      </c>
      <c r="E38" s="223"/>
      <c r="F38" s="210"/>
      <c r="G38" s="395"/>
      <c r="H38" s="44"/>
      <c r="I38" s="44"/>
      <c r="J38" s="44"/>
      <c r="K38" s="44"/>
      <c r="L38" s="44"/>
    </row>
    <row r="39" spans="1:12" x14ac:dyDescent="0.2">
      <c r="A39" s="395"/>
      <c r="B39" s="335" t="s">
        <v>97</v>
      </c>
      <c r="C39" s="332" t="s">
        <v>588</v>
      </c>
      <c r="D39" s="371">
        <v>14.97</v>
      </c>
      <c r="E39" s="221"/>
      <c r="F39" s="210"/>
      <c r="G39" s="395"/>
      <c r="H39" s="44"/>
      <c r="I39" s="44"/>
      <c r="J39" s="44"/>
      <c r="K39" s="44"/>
      <c r="L39" s="44"/>
    </row>
    <row r="40" spans="1:12" x14ac:dyDescent="0.2">
      <c r="A40" s="395"/>
      <c r="B40" s="334" t="s">
        <v>33</v>
      </c>
      <c r="C40" s="332" t="s">
        <v>500</v>
      </c>
      <c r="D40" s="371">
        <v>4.4000000000000004</v>
      </c>
      <c r="E40" s="224"/>
      <c r="F40" s="210"/>
      <c r="G40" s="395"/>
    </row>
    <row r="41" spans="1:12" x14ac:dyDescent="0.2">
      <c r="A41" s="395"/>
      <c r="B41" s="334" t="s">
        <v>98</v>
      </c>
      <c r="C41" s="332" t="s">
        <v>589</v>
      </c>
      <c r="D41" s="371">
        <v>6.74</v>
      </c>
      <c r="E41" s="223"/>
      <c r="F41" s="210"/>
      <c r="G41" s="395"/>
    </row>
    <row r="42" spans="1:12" x14ac:dyDescent="0.2">
      <c r="A42" s="395"/>
      <c r="B42" s="334" t="s">
        <v>99</v>
      </c>
      <c r="C42" s="336" t="s">
        <v>381</v>
      </c>
      <c r="D42" s="371">
        <v>17.63</v>
      </c>
      <c r="E42" s="223"/>
      <c r="F42" s="210"/>
      <c r="G42" s="395"/>
    </row>
    <row r="43" spans="1:12" x14ac:dyDescent="0.2">
      <c r="A43" s="395"/>
      <c r="B43" s="334" t="s">
        <v>100</v>
      </c>
      <c r="C43" s="332" t="s">
        <v>590</v>
      </c>
      <c r="D43" s="371">
        <v>48.32</v>
      </c>
      <c r="E43" s="223"/>
      <c r="F43" s="210"/>
      <c r="G43" s="395"/>
    </row>
    <row r="44" spans="1:12" x14ac:dyDescent="0.2">
      <c r="A44" s="395"/>
      <c r="B44" s="334" t="s">
        <v>302</v>
      </c>
      <c r="C44" s="332" t="s">
        <v>383</v>
      </c>
      <c r="D44" s="371">
        <v>26.57</v>
      </c>
      <c r="E44" s="223"/>
      <c r="F44" s="210"/>
      <c r="G44" s="395"/>
    </row>
    <row r="45" spans="1:12" x14ac:dyDescent="0.2">
      <c r="A45" s="395"/>
      <c r="B45" s="334" t="s">
        <v>101</v>
      </c>
      <c r="C45" s="337" t="s">
        <v>132</v>
      </c>
      <c r="D45" s="371">
        <v>36.92</v>
      </c>
      <c r="E45" s="224"/>
      <c r="F45" s="210"/>
      <c r="G45" s="395"/>
    </row>
    <row r="46" spans="1:12" x14ac:dyDescent="0.2">
      <c r="A46" s="395"/>
      <c r="B46" s="334" t="s">
        <v>322</v>
      </c>
      <c r="C46" s="332" t="s">
        <v>500</v>
      </c>
      <c r="D46" s="371">
        <v>8.8000000000000007</v>
      </c>
      <c r="E46" s="223"/>
      <c r="F46" s="210"/>
      <c r="G46" s="395"/>
    </row>
    <row r="47" spans="1:12" ht="12" customHeight="1" x14ac:dyDescent="0.2">
      <c r="A47" s="395"/>
      <c r="B47" s="334" t="s">
        <v>21</v>
      </c>
      <c r="C47" s="332" t="s">
        <v>500</v>
      </c>
      <c r="D47" s="371">
        <v>8.8000000000000007</v>
      </c>
      <c r="E47" s="223"/>
      <c r="F47" s="210"/>
      <c r="G47" s="395"/>
    </row>
    <row r="48" spans="1:12" x14ac:dyDescent="0.2">
      <c r="A48" s="395"/>
      <c r="B48" s="334" t="s">
        <v>102</v>
      </c>
      <c r="C48" s="332" t="s">
        <v>500</v>
      </c>
      <c r="D48" s="371">
        <v>8.8000000000000007</v>
      </c>
      <c r="E48" s="223"/>
      <c r="F48" s="210"/>
      <c r="G48" s="395"/>
    </row>
    <row r="49" spans="1:7" x14ac:dyDescent="0.2">
      <c r="A49" s="395"/>
      <c r="B49" s="334" t="s">
        <v>4</v>
      </c>
      <c r="C49" s="336" t="s">
        <v>28</v>
      </c>
      <c r="D49" s="470">
        <v>11.47</v>
      </c>
      <c r="E49" s="223"/>
      <c r="F49" s="229"/>
      <c r="G49" s="395"/>
    </row>
    <row r="50" spans="1:7" x14ac:dyDescent="0.2">
      <c r="A50" s="395"/>
      <c r="B50" s="335" t="s">
        <v>442</v>
      </c>
      <c r="C50" s="336" t="s">
        <v>2</v>
      </c>
      <c r="D50" s="371">
        <v>4.4000000000000004</v>
      </c>
      <c r="E50" s="223"/>
      <c r="F50" s="210"/>
      <c r="G50" s="395"/>
    </row>
    <row r="51" spans="1:7" ht="13.5" thickBot="1" x14ac:dyDescent="0.25">
      <c r="A51" s="462"/>
      <c r="B51" s="339" t="s">
        <v>443</v>
      </c>
      <c r="C51" s="340"/>
      <c r="D51" s="471"/>
      <c r="E51" s="226"/>
      <c r="F51" s="230"/>
      <c r="G51" s="395"/>
    </row>
    <row r="52" spans="1:7" ht="13.5" thickTop="1" x14ac:dyDescent="0.2">
      <c r="A52" s="462"/>
      <c r="B52" s="462"/>
      <c r="C52" s="396"/>
      <c r="D52" s="462"/>
      <c r="E52" s="396"/>
      <c r="F52" s="395"/>
      <c r="G52" s="395"/>
    </row>
    <row r="53" spans="1:7" x14ac:dyDescent="0.2">
      <c r="A53" s="91"/>
      <c r="B53" s="91"/>
      <c r="C53" s="1405"/>
      <c r="D53" s="91"/>
      <c r="E53" s="1405"/>
      <c r="F53" s="91"/>
      <c r="G53" s="91"/>
    </row>
    <row r="54" spans="1:7" x14ac:dyDescent="0.2">
      <c r="A54" s="91"/>
      <c r="B54" s="91"/>
      <c r="C54" s="1405"/>
      <c r="D54" s="91"/>
      <c r="E54" s="1405"/>
      <c r="F54" s="91"/>
      <c r="G54" s="91"/>
    </row>
  </sheetData>
  <sheetProtection password="EE8D" sheet="1" objects="1" scenarios="1"/>
  <phoneticPr fontId="10" type="noConversion"/>
  <pageMargins left="0.79166666666666663" right="0.75" top="1" bottom="1" header="0.5" footer="0.5"/>
  <pageSetup fitToWidth="0" fitToHeight="0" orientation="portrait" r:id="rId1"/>
  <headerFooter alignWithMargins="0">
    <oddHeader>&amp;L
&amp;C&amp;"Arial,Bold"&amp;22SEED TREATMENT AND HERBICIDE</oddHeader>
    <oddFooter>&amp;CIII</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showGridLines="0" showRowColHeaders="0" showRuler="0" view="pageLayout" zoomScale="160" zoomScaleNormal="90" zoomScalePageLayoutView="160" workbookViewId="0">
      <selection activeCell="E5" sqref="E5"/>
    </sheetView>
  </sheetViews>
  <sheetFormatPr defaultRowHeight="12.75" x14ac:dyDescent="0.2"/>
  <cols>
    <col min="1" max="1" width="9.7109375" customWidth="1"/>
    <col min="2" max="2" width="25.85546875" customWidth="1"/>
    <col min="3" max="3" width="10.5703125" style="61" customWidth="1"/>
    <col min="4" max="4" width="11.140625" customWidth="1"/>
    <col min="5" max="5" width="10.140625" style="61" customWidth="1"/>
    <col min="6" max="6" width="11.42578125" customWidth="1"/>
    <col min="7" max="7" width="9.140625" style="61"/>
    <col min="9" max="9" width="9.140625" style="61"/>
  </cols>
  <sheetData>
    <row r="1" spans="1:7" ht="13.5" thickBot="1" x14ac:dyDescent="0.25">
      <c r="A1" s="395"/>
      <c r="B1" s="395"/>
      <c r="C1" s="396"/>
      <c r="D1" s="395"/>
      <c r="E1" s="396"/>
      <c r="F1" s="395"/>
      <c r="G1" s="396"/>
    </row>
    <row r="2" spans="1:7" ht="13.5" thickTop="1" x14ac:dyDescent="0.2">
      <c r="A2" s="395"/>
      <c r="B2" s="472"/>
      <c r="C2" s="473"/>
      <c r="D2" s="474"/>
      <c r="E2" s="475"/>
      <c r="F2" s="476"/>
      <c r="G2" s="396"/>
    </row>
    <row r="3" spans="1:7" x14ac:dyDescent="0.2">
      <c r="A3" s="395"/>
      <c r="B3" s="477" t="s">
        <v>65</v>
      </c>
      <c r="C3" s="478" t="s">
        <v>136</v>
      </c>
      <c r="D3" s="479" t="s">
        <v>130</v>
      </c>
      <c r="E3" s="480" t="s">
        <v>136</v>
      </c>
      <c r="F3" s="481" t="s">
        <v>130</v>
      </c>
      <c r="G3" s="396"/>
    </row>
    <row r="4" spans="1:7" x14ac:dyDescent="0.2">
      <c r="A4" s="395"/>
      <c r="B4" s="482"/>
      <c r="C4" s="483"/>
      <c r="D4" s="484"/>
      <c r="E4" s="485"/>
      <c r="F4" s="486"/>
      <c r="G4" s="396"/>
    </row>
    <row r="5" spans="1:7" x14ac:dyDescent="0.2">
      <c r="A5" s="395"/>
      <c r="B5" s="487" t="s">
        <v>91</v>
      </c>
      <c r="C5" s="488"/>
      <c r="D5" s="489"/>
      <c r="E5" s="290"/>
      <c r="F5" s="88"/>
      <c r="G5" s="396"/>
    </row>
    <row r="6" spans="1:7" x14ac:dyDescent="0.2">
      <c r="A6" s="395"/>
      <c r="B6" s="490" t="s">
        <v>93</v>
      </c>
      <c r="C6" s="491"/>
      <c r="D6" s="368"/>
      <c r="E6" s="291"/>
      <c r="F6" s="292"/>
      <c r="G6" s="396"/>
    </row>
    <row r="7" spans="1:7" x14ac:dyDescent="0.2">
      <c r="A7" s="395"/>
      <c r="B7" s="492" t="s">
        <v>94</v>
      </c>
      <c r="C7" s="491"/>
      <c r="D7" s="368"/>
      <c r="E7" s="291"/>
      <c r="F7" s="292"/>
      <c r="G7" s="396"/>
    </row>
    <row r="8" spans="1:7" x14ac:dyDescent="0.2">
      <c r="A8" s="395"/>
      <c r="B8" s="487" t="s">
        <v>95</v>
      </c>
      <c r="C8" s="491"/>
      <c r="D8" s="368"/>
      <c r="E8" s="291"/>
      <c r="F8" s="292"/>
      <c r="G8" s="396"/>
    </row>
    <row r="9" spans="1:7" x14ac:dyDescent="0.2">
      <c r="A9" s="395"/>
      <c r="B9" s="493" t="s">
        <v>23</v>
      </c>
      <c r="C9" s="491"/>
      <c r="D9" s="371"/>
      <c r="E9" s="291"/>
      <c r="F9" s="293"/>
      <c r="G9" s="396"/>
    </row>
    <row r="10" spans="1:7" x14ac:dyDescent="0.2">
      <c r="A10" s="395"/>
      <c r="B10" s="493" t="s">
        <v>22</v>
      </c>
      <c r="C10" s="491"/>
      <c r="D10" s="371"/>
      <c r="E10" s="291"/>
      <c r="F10" s="293"/>
      <c r="G10" s="396"/>
    </row>
    <row r="11" spans="1:7" x14ac:dyDescent="0.2">
      <c r="A11" s="395"/>
      <c r="B11" s="492" t="s">
        <v>305</v>
      </c>
      <c r="C11" s="491"/>
      <c r="D11" s="371"/>
      <c r="E11" s="291"/>
      <c r="F11" s="293"/>
      <c r="G11" s="396"/>
    </row>
    <row r="12" spans="1:7" x14ac:dyDescent="0.2">
      <c r="A12" s="395"/>
      <c r="B12" s="493" t="s">
        <v>97</v>
      </c>
      <c r="C12" s="494" t="s">
        <v>368</v>
      </c>
      <c r="D12" s="371">
        <v>5.45</v>
      </c>
      <c r="E12" s="294"/>
      <c r="F12" s="293"/>
      <c r="G12" s="396"/>
    </row>
    <row r="13" spans="1:7" x14ac:dyDescent="0.2">
      <c r="A13" s="395"/>
      <c r="B13" s="420" t="s">
        <v>33</v>
      </c>
      <c r="C13" s="494"/>
      <c r="D13" s="371"/>
      <c r="E13" s="294"/>
      <c r="F13" s="293"/>
      <c r="G13" s="396"/>
    </row>
    <row r="14" spans="1:7" x14ac:dyDescent="0.2">
      <c r="A14" s="395"/>
      <c r="B14" s="492" t="s">
        <v>98</v>
      </c>
      <c r="C14" s="491"/>
      <c r="D14" s="371"/>
      <c r="E14" s="291"/>
      <c r="F14" s="293"/>
      <c r="G14" s="396"/>
    </row>
    <row r="15" spans="1:7" x14ac:dyDescent="0.2">
      <c r="A15" s="395"/>
      <c r="B15" s="492" t="s">
        <v>99</v>
      </c>
      <c r="C15" s="491"/>
      <c r="D15" s="371"/>
      <c r="E15" s="291"/>
      <c r="F15" s="293"/>
      <c r="G15" s="396"/>
    </row>
    <row r="16" spans="1:7" x14ac:dyDescent="0.2">
      <c r="A16" s="395"/>
      <c r="B16" s="492" t="s">
        <v>100</v>
      </c>
      <c r="C16" s="491"/>
      <c r="D16" s="371"/>
      <c r="E16" s="291"/>
      <c r="F16" s="293"/>
      <c r="G16" s="396"/>
    </row>
    <row r="17" spans="1:10" x14ac:dyDescent="0.2">
      <c r="A17" s="395"/>
      <c r="B17" s="492" t="s">
        <v>302</v>
      </c>
      <c r="C17" s="491"/>
      <c r="D17" s="371"/>
      <c r="E17" s="291"/>
      <c r="F17" s="293"/>
      <c r="G17" s="396"/>
    </row>
    <row r="18" spans="1:10" x14ac:dyDescent="0.2">
      <c r="A18" s="395"/>
      <c r="B18" s="492" t="s">
        <v>101</v>
      </c>
      <c r="C18" s="491"/>
      <c r="D18" s="371"/>
      <c r="E18" s="291"/>
      <c r="F18" s="293"/>
      <c r="G18" s="396"/>
    </row>
    <row r="19" spans="1:10" x14ac:dyDescent="0.2">
      <c r="A19" s="395"/>
      <c r="B19" s="492" t="s">
        <v>322</v>
      </c>
      <c r="C19" s="491"/>
      <c r="D19" s="371"/>
      <c r="E19" s="291"/>
      <c r="F19" s="293"/>
      <c r="G19" s="396"/>
    </row>
    <row r="20" spans="1:10" x14ac:dyDescent="0.2">
      <c r="A20" s="395"/>
      <c r="B20" s="492" t="s">
        <v>21</v>
      </c>
      <c r="C20" s="491"/>
      <c r="D20" s="371"/>
      <c r="E20" s="291"/>
      <c r="F20" s="293"/>
      <c r="G20" s="396"/>
    </row>
    <row r="21" spans="1:10" x14ac:dyDescent="0.2">
      <c r="A21" s="395"/>
      <c r="B21" s="492" t="s">
        <v>102</v>
      </c>
      <c r="C21" s="491"/>
      <c r="D21" s="371"/>
      <c r="E21" s="291"/>
      <c r="F21" s="293"/>
      <c r="G21" s="396"/>
    </row>
    <row r="22" spans="1:10" x14ac:dyDescent="0.2">
      <c r="A22" s="395"/>
      <c r="B22" s="492" t="s">
        <v>4</v>
      </c>
      <c r="C22" s="491"/>
      <c r="D22" s="371"/>
      <c r="E22" s="291"/>
      <c r="F22" s="293"/>
      <c r="G22" s="396"/>
    </row>
    <row r="23" spans="1:10" x14ac:dyDescent="0.2">
      <c r="A23" s="395"/>
      <c r="B23" s="492" t="s">
        <v>103</v>
      </c>
      <c r="C23" s="491"/>
      <c r="D23" s="371"/>
      <c r="E23" s="291"/>
      <c r="F23" s="293"/>
      <c r="G23" s="396"/>
    </row>
    <row r="24" spans="1:10" ht="13.5" thickBot="1" x14ac:dyDescent="0.25">
      <c r="A24" s="395"/>
      <c r="B24" s="495" t="s">
        <v>104</v>
      </c>
      <c r="C24" s="496"/>
      <c r="D24" s="497"/>
      <c r="E24" s="295"/>
      <c r="F24" s="296"/>
      <c r="G24" s="396"/>
    </row>
    <row r="25" spans="1:10" ht="14.25" thickTop="1" thickBot="1" x14ac:dyDescent="0.25">
      <c r="A25" s="395"/>
      <c r="B25" s="395"/>
      <c r="C25" s="396"/>
      <c r="D25" s="395"/>
      <c r="E25" s="396"/>
      <c r="F25" s="395"/>
      <c r="G25" s="396"/>
    </row>
    <row r="26" spans="1:10" ht="13.5" thickTop="1" x14ac:dyDescent="0.2">
      <c r="A26" s="395"/>
      <c r="B26" s="472"/>
      <c r="C26" s="498"/>
      <c r="D26" s="499"/>
      <c r="E26" s="500"/>
      <c r="F26" s="501"/>
      <c r="G26" s="396"/>
    </row>
    <row r="27" spans="1:10" x14ac:dyDescent="0.2">
      <c r="A27" s="395"/>
      <c r="B27" s="477" t="s">
        <v>65</v>
      </c>
      <c r="C27" s="478" t="s">
        <v>137</v>
      </c>
      <c r="D27" s="502" t="s">
        <v>130</v>
      </c>
      <c r="E27" s="480" t="s">
        <v>137</v>
      </c>
      <c r="F27" s="503" t="s">
        <v>130</v>
      </c>
      <c r="G27" s="396"/>
    </row>
    <row r="28" spans="1:10" x14ac:dyDescent="0.2">
      <c r="A28" s="395"/>
      <c r="B28" s="482"/>
      <c r="C28" s="504"/>
      <c r="D28" s="505"/>
      <c r="E28" s="506"/>
      <c r="F28" s="507"/>
      <c r="G28" s="396"/>
      <c r="H28" s="44"/>
      <c r="J28" s="44"/>
    </row>
    <row r="29" spans="1:10" x14ac:dyDescent="0.2">
      <c r="A29" s="395"/>
      <c r="B29" s="487" t="s">
        <v>91</v>
      </c>
      <c r="C29" s="467" t="s">
        <v>358</v>
      </c>
      <c r="D29" s="371">
        <v>18.03</v>
      </c>
      <c r="E29" s="297"/>
      <c r="F29" s="293"/>
      <c r="G29" s="396"/>
      <c r="H29" s="44"/>
      <c r="J29" s="44"/>
    </row>
    <row r="30" spans="1:10" x14ac:dyDescent="0.2">
      <c r="A30" s="395"/>
      <c r="B30" s="490" t="s">
        <v>93</v>
      </c>
      <c r="C30" s="508" t="s">
        <v>358</v>
      </c>
      <c r="D30" s="371">
        <v>18.03</v>
      </c>
      <c r="E30" s="294"/>
      <c r="F30" s="292"/>
      <c r="G30" s="396"/>
      <c r="H30" s="44"/>
      <c r="J30" s="44"/>
    </row>
    <row r="31" spans="1:10" x14ac:dyDescent="0.2">
      <c r="A31" s="395"/>
      <c r="B31" s="492" t="s">
        <v>94</v>
      </c>
      <c r="C31" s="508" t="s">
        <v>358</v>
      </c>
      <c r="D31" s="371">
        <v>18.03</v>
      </c>
      <c r="E31" s="298"/>
      <c r="F31" s="293"/>
      <c r="G31" s="396"/>
      <c r="H31" s="44"/>
      <c r="J31" s="44"/>
    </row>
    <row r="32" spans="1:10" x14ac:dyDescent="0.2">
      <c r="A32" s="395"/>
      <c r="B32" s="487" t="s">
        <v>95</v>
      </c>
      <c r="C32" s="508" t="s">
        <v>358</v>
      </c>
      <c r="D32" s="371">
        <v>18.03</v>
      </c>
      <c r="E32" s="298"/>
      <c r="F32" s="292"/>
      <c r="G32" s="396"/>
      <c r="H32" s="44"/>
      <c r="J32" s="44"/>
    </row>
    <row r="33" spans="1:10" x14ac:dyDescent="0.2">
      <c r="A33" s="395"/>
      <c r="B33" s="493" t="s">
        <v>23</v>
      </c>
      <c r="C33" s="494" t="s">
        <v>591</v>
      </c>
      <c r="D33" s="371">
        <v>9.25</v>
      </c>
      <c r="E33" s="298"/>
      <c r="F33" s="293"/>
      <c r="G33" s="396"/>
      <c r="H33" s="44"/>
      <c r="J33" s="44"/>
    </row>
    <row r="34" spans="1:10" x14ac:dyDescent="0.2">
      <c r="A34" s="395"/>
      <c r="B34" s="493" t="s">
        <v>22</v>
      </c>
      <c r="C34" s="494" t="s">
        <v>591</v>
      </c>
      <c r="D34" s="371">
        <v>9.25</v>
      </c>
      <c r="E34" s="298"/>
      <c r="F34" s="293"/>
      <c r="G34" s="396"/>
      <c r="H34" s="44"/>
      <c r="J34" s="44"/>
    </row>
    <row r="35" spans="1:10" x14ac:dyDescent="0.2">
      <c r="A35" s="395"/>
      <c r="B35" s="492" t="s">
        <v>305</v>
      </c>
      <c r="C35" s="491"/>
      <c r="D35" s="371"/>
      <c r="E35" s="291"/>
      <c r="F35" s="293"/>
      <c r="G35" s="396"/>
      <c r="H35" s="44"/>
      <c r="J35" s="44"/>
    </row>
    <row r="36" spans="1:10" x14ac:dyDescent="0.2">
      <c r="A36" s="395"/>
      <c r="B36" s="493" t="s">
        <v>97</v>
      </c>
      <c r="C36" s="508" t="s">
        <v>232</v>
      </c>
      <c r="D36" s="371">
        <v>20.65</v>
      </c>
      <c r="E36" s="294"/>
      <c r="F36" s="293"/>
      <c r="G36" s="396"/>
      <c r="H36" s="44"/>
      <c r="J36" s="44"/>
    </row>
    <row r="37" spans="1:10" x14ac:dyDescent="0.2">
      <c r="A37" s="395"/>
      <c r="B37" s="420" t="s">
        <v>33</v>
      </c>
      <c r="C37" s="508"/>
      <c r="D37" s="371"/>
      <c r="E37" s="298"/>
      <c r="F37" s="293"/>
      <c r="G37" s="396"/>
      <c r="H37" s="44"/>
      <c r="J37" s="44"/>
    </row>
    <row r="38" spans="1:10" x14ac:dyDescent="0.2">
      <c r="A38" s="395"/>
      <c r="B38" s="492" t="s">
        <v>98</v>
      </c>
      <c r="C38" s="494" t="s">
        <v>592</v>
      </c>
      <c r="D38" s="371">
        <v>15.58</v>
      </c>
      <c r="E38" s="294"/>
      <c r="F38" s="293"/>
      <c r="G38" s="396"/>
      <c r="H38" s="44"/>
      <c r="J38" s="44"/>
    </row>
    <row r="39" spans="1:10" x14ac:dyDescent="0.2">
      <c r="A39" s="395"/>
      <c r="B39" s="492" t="s">
        <v>99</v>
      </c>
      <c r="C39" s="494" t="s">
        <v>592</v>
      </c>
      <c r="D39" s="371">
        <v>15.58</v>
      </c>
      <c r="E39" s="298"/>
      <c r="F39" s="293"/>
      <c r="G39" s="396"/>
      <c r="H39" s="44"/>
      <c r="J39" s="44"/>
    </row>
    <row r="40" spans="1:10" x14ac:dyDescent="0.2">
      <c r="A40" s="395"/>
      <c r="B40" s="492" t="s">
        <v>100</v>
      </c>
      <c r="C40" s="494" t="s">
        <v>519</v>
      </c>
      <c r="D40" s="371">
        <v>19.45</v>
      </c>
      <c r="E40" s="291"/>
      <c r="F40" s="293"/>
      <c r="G40" s="396"/>
      <c r="H40" s="44"/>
      <c r="J40" s="44"/>
    </row>
    <row r="41" spans="1:10" x14ac:dyDescent="0.2">
      <c r="A41" s="395"/>
      <c r="B41" s="492" t="s">
        <v>302</v>
      </c>
      <c r="C41" s="494" t="s">
        <v>592</v>
      </c>
      <c r="D41" s="371">
        <v>15.58</v>
      </c>
      <c r="E41" s="298"/>
      <c r="F41" s="293"/>
      <c r="G41" s="396"/>
      <c r="H41" s="44"/>
      <c r="J41" s="44"/>
    </row>
    <row r="42" spans="1:10" x14ac:dyDescent="0.2">
      <c r="A42" s="395"/>
      <c r="B42" s="492" t="s">
        <v>101</v>
      </c>
      <c r="C42" s="494" t="s">
        <v>414</v>
      </c>
      <c r="D42" s="371">
        <v>38.9</v>
      </c>
      <c r="E42" s="294"/>
      <c r="F42" s="293"/>
      <c r="G42" s="396"/>
      <c r="H42" s="44"/>
      <c r="J42" s="44"/>
    </row>
    <row r="43" spans="1:10" x14ac:dyDescent="0.2">
      <c r="A43" s="395"/>
      <c r="B43" s="492" t="s">
        <v>322</v>
      </c>
      <c r="C43" s="508"/>
      <c r="D43" s="371"/>
      <c r="E43" s="298"/>
      <c r="F43" s="293"/>
      <c r="G43" s="396"/>
      <c r="H43" s="44"/>
      <c r="J43" s="44"/>
    </row>
    <row r="44" spans="1:10" ht="15.75" customHeight="1" x14ac:dyDescent="0.2">
      <c r="A44" s="395"/>
      <c r="B44" s="492" t="s">
        <v>21</v>
      </c>
      <c r="C44" s="491"/>
      <c r="D44" s="371"/>
      <c r="E44" s="291"/>
      <c r="F44" s="293"/>
      <c r="G44" s="396"/>
      <c r="H44" s="44"/>
      <c r="J44" s="44"/>
    </row>
    <row r="45" spans="1:10" x14ac:dyDescent="0.2">
      <c r="A45" s="395"/>
      <c r="B45" s="492" t="s">
        <v>102</v>
      </c>
      <c r="C45" s="491"/>
      <c r="D45" s="371"/>
      <c r="E45" s="291"/>
      <c r="F45" s="293"/>
      <c r="G45" s="396"/>
      <c r="H45" s="44"/>
      <c r="J45" s="44"/>
    </row>
    <row r="46" spans="1:10" x14ac:dyDescent="0.2">
      <c r="A46" s="395"/>
      <c r="B46" s="492" t="s">
        <v>4</v>
      </c>
      <c r="C46" s="491"/>
      <c r="D46" s="371"/>
      <c r="E46" s="291"/>
      <c r="F46" s="293"/>
      <c r="G46" s="396"/>
      <c r="H46" s="44"/>
      <c r="J46" s="44"/>
    </row>
    <row r="47" spans="1:10" x14ac:dyDescent="0.2">
      <c r="A47" s="395"/>
      <c r="B47" s="492" t="s">
        <v>103</v>
      </c>
      <c r="C47" s="491"/>
      <c r="D47" s="371"/>
      <c r="E47" s="291"/>
      <c r="F47" s="293"/>
      <c r="G47" s="396"/>
      <c r="H47" s="44"/>
      <c r="J47" s="44"/>
    </row>
    <row r="48" spans="1:10" ht="13.5" thickBot="1" x14ac:dyDescent="0.25">
      <c r="A48" s="395"/>
      <c r="B48" s="495" t="s">
        <v>104</v>
      </c>
      <c r="C48" s="496"/>
      <c r="D48" s="497"/>
      <c r="E48" s="295"/>
      <c r="F48" s="296"/>
      <c r="G48" s="396"/>
      <c r="H48" s="44"/>
      <c r="J48" s="44"/>
    </row>
    <row r="49" spans="1:10" ht="13.5" thickTop="1" x14ac:dyDescent="0.2">
      <c r="A49" s="395"/>
      <c r="B49" s="395"/>
      <c r="C49" s="396"/>
      <c r="D49" s="395"/>
      <c r="E49" s="396"/>
      <c r="F49" s="395"/>
      <c r="G49" s="396"/>
      <c r="H49" s="44"/>
      <c r="J49" s="44"/>
    </row>
    <row r="50" spans="1:10" x14ac:dyDescent="0.2">
      <c r="A50" s="395"/>
      <c r="B50" s="395"/>
      <c r="C50" s="396"/>
      <c r="D50" s="395"/>
      <c r="E50" s="396"/>
      <c r="F50" s="395"/>
      <c r="G50" s="396"/>
      <c r="H50" s="44"/>
      <c r="J50" s="44"/>
    </row>
    <row r="51" spans="1:10" x14ac:dyDescent="0.2">
      <c r="A51" s="395"/>
      <c r="B51" s="395"/>
      <c r="C51" s="396"/>
      <c r="D51" s="395"/>
      <c r="E51" s="396"/>
      <c r="F51" s="395"/>
      <c r="G51" s="396"/>
      <c r="H51" s="44"/>
      <c r="J51" s="44"/>
    </row>
    <row r="52" spans="1:10" x14ac:dyDescent="0.2">
      <c r="A52" s="44"/>
      <c r="B52" s="44"/>
      <c r="D52" s="44"/>
      <c r="F52" s="44"/>
      <c r="H52" s="44"/>
      <c r="J52" s="44"/>
    </row>
    <row r="53" spans="1:10" x14ac:dyDescent="0.2">
      <c r="A53" s="44"/>
      <c r="B53" s="44"/>
      <c r="D53" s="44"/>
      <c r="F53" s="44"/>
      <c r="H53" s="44"/>
      <c r="J53" s="44"/>
    </row>
    <row r="54" spans="1:10" x14ac:dyDescent="0.2">
      <c r="A54" s="44"/>
      <c r="B54" s="44"/>
      <c r="D54" s="44"/>
      <c r="F54" s="44"/>
      <c r="H54" s="44"/>
      <c r="J54" s="44"/>
    </row>
    <row r="55" spans="1:10" x14ac:dyDescent="0.2">
      <c r="A55" s="44"/>
      <c r="B55" s="44"/>
      <c r="D55" s="44"/>
      <c r="F55" s="44"/>
      <c r="H55" s="44"/>
      <c r="J55" s="44"/>
    </row>
    <row r="56" spans="1:10" x14ac:dyDescent="0.2">
      <c r="A56" s="44"/>
      <c r="B56" s="44"/>
      <c r="D56" s="44"/>
      <c r="F56" s="44"/>
      <c r="H56" s="44"/>
      <c r="J56" s="44"/>
    </row>
    <row r="57" spans="1:10" x14ac:dyDescent="0.2">
      <c r="A57" s="44"/>
      <c r="B57" s="44"/>
      <c r="D57" s="44"/>
      <c r="F57" s="44"/>
      <c r="H57" s="44"/>
      <c r="J57" s="44"/>
    </row>
    <row r="58" spans="1:10" x14ac:dyDescent="0.2">
      <c r="A58" s="44"/>
      <c r="B58" s="44"/>
      <c r="D58" s="44"/>
      <c r="F58" s="44"/>
      <c r="H58" s="44"/>
      <c r="J58" s="44"/>
    </row>
    <row r="59" spans="1:10" x14ac:dyDescent="0.2">
      <c r="A59" s="44"/>
      <c r="B59" s="44"/>
      <c r="D59" s="44"/>
      <c r="F59" s="44"/>
      <c r="H59" s="44"/>
      <c r="J59" s="44"/>
    </row>
    <row r="60" spans="1:10" x14ac:dyDescent="0.2">
      <c r="A60" s="44"/>
      <c r="B60" s="44"/>
      <c r="D60" s="44"/>
      <c r="F60" s="44"/>
      <c r="H60" s="44"/>
      <c r="J60" s="44"/>
    </row>
    <row r="61" spans="1:10" x14ac:dyDescent="0.2">
      <c r="A61" s="44"/>
      <c r="B61" s="44"/>
      <c r="D61" s="44"/>
      <c r="F61" s="44"/>
      <c r="H61" s="44"/>
      <c r="J61" s="44"/>
    </row>
  </sheetData>
  <sheetProtection password="EE8D" sheet="1" objects="1" scenarios="1"/>
  <phoneticPr fontId="10" type="noConversion"/>
  <pageMargins left="0.75" right="0.75" top="1" bottom="1" header="0.5" footer="0.5"/>
  <pageSetup orientation="portrait" r:id="rId1"/>
  <headerFooter alignWithMargins="0">
    <oddHeader>&amp;C&amp;"Arial,Bold"&amp;22INSECTICIDE AND FUNGICIDE</oddHeader>
    <oddFooter>&amp;CIV</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showRowColHeaders="0" showRuler="0" view="pageLayout" zoomScale="150" zoomScaleNormal="90" zoomScalePageLayoutView="150" workbookViewId="0">
      <selection activeCell="D6" sqref="D6"/>
    </sheetView>
  </sheetViews>
  <sheetFormatPr defaultRowHeight="12.75" x14ac:dyDescent="0.2"/>
  <cols>
    <col min="1" max="1" width="0.42578125" style="94" customWidth="1"/>
    <col min="2" max="2" width="13.7109375" customWidth="1"/>
    <col min="3" max="3" width="3.5703125" style="76" customWidth="1"/>
    <col min="4" max="4" width="13.7109375" customWidth="1"/>
    <col min="5" max="5" width="3.5703125" customWidth="1"/>
    <col min="6" max="6" width="10.7109375" customWidth="1"/>
    <col min="7" max="7" width="10.7109375" style="61" customWidth="1"/>
    <col min="8" max="8" width="6.28515625" style="61" customWidth="1"/>
    <col min="9" max="9" width="6.28515625" customWidth="1"/>
    <col min="10" max="11" width="10.28515625" customWidth="1"/>
    <col min="12" max="13" width="6.85546875" customWidth="1"/>
    <col min="14" max="14" width="0.28515625" customWidth="1"/>
  </cols>
  <sheetData>
    <row r="1" spans="2:13" ht="13.5" thickBot="1" x14ac:dyDescent="0.25">
      <c r="B1" s="395"/>
      <c r="C1" s="395"/>
      <c r="D1" s="395"/>
      <c r="E1" s="395"/>
      <c r="F1" s="395"/>
      <c r="G1" s="396"/>
      <c r="H1" s="396"/>
      <c r="I1" s="395"/>
      <c r="J1" s="395"/>
      <c r="K1" s="395"/>
      <c r="L1" s="395"/>
      <c r="M1" s="395"/>
    </row>
    <row r="2" spans="2:13" ht="13.5" thickTop="1" x14ac:dyDescent="0.2">
      <c r="B2" s="509" t="s">
        <v>138</v>
      </c>
      <c r="C2" s="510"/>
      <c r="D2" s="511"/>
      <c r="E2" s="511"/>
      <c r="F2" s="512"/>
      <c r="G2" s="513"/>
      <c r="H2" s="513"/>
      <c r="I2" s="514"/>
      <c r="J2" s="515"/>
      <c r="K2" s="516"/>
      <c r="L2" s="517"/>
      <c r="M2" s="518"/>
    </row>
    <row r="3" spans="2:13" x14ac:dyDescent="0.2">
      <c r="B3" s="519"/>
      <c r="C3" s="520" t="s">
        <v>139</v>
      </c>
      <c r="D3" s="521"/>
      <c r="E3" s="522" t="s">
        <v>139</v>
      </c>
      <c r="F3" s="523" t="s">
        <v>140</v>
      </c>
      <c r="G3" s="522" t="s">
        <v>140</v>
      </c>
      <c r="H3" s="523" t="s">
        <v>141</v>
      </c>
      <c r="I3" s="522" t="s">
        <v>141</v>
      </c>
      <c r="J3" s="523" t="s">
        <v>141</v>
      </c>
      <c r="K3" s="524" t="s">
        <v>141</v>
      </c>
      <c r="L3" s="525" t="s">
        <v>142</v>
      </c>
      <c r="M3" s="526" t="s">
        <v>142</v>
      </c>
    </row>
    <row r="4" spans="2:13" x14ac:dyDescent="0.2">
      <c r="B4" s="527" t="s">
        <v>143</v>
      </c>
      <c r="C4" s="528" t="s">
        <v>184</v>
      </c>
      <c r="D4" s="529" t="s">
        <v>143</v>
      </c>
      <c r="E4" s="530" t="s">
        <v>184</v>
      </c>
      <c r="F4" s="528" t="s">
        <v>144</v>
      </c>
      <c r="G4" s="530" t="s">
        <v>144</v>
      </c>
      <c r="H4" s="528" t="s">
        <v>183</v>
      </c>
      <c r="I4" s="530" t="s">
        <v>183</v>
      </c>
      <c r="J4" s="528" t="s">
        <v>183</v>
      </c>
      <c r="K4" s="531" t="s">
        <v>183</v>
      </c>
      <c r="L4" s="532" t="s">
        <v>144</v>
      </c>
      <c r="M4" s="533" t="s">
        <v>144</v>
      </c>
    </row>
    <row r="5" spans="2:13" x14ac:dyDescent="0.2">
      <c r="B5" s="534"/>
      <c r="C5" s="535"/>
      <c r="D5" s="536"/>
      <c r="E5" s="537"/>
      <c r="F5" s="538" t="s">
        <v>191</v>
      </c>
      <c r="G5" s="539" t="s">
        <v>191</v>
      </c>
      <c r="H5" s="538" t="s">
        <v>501</v>
      </c>
      <c r="I5" s="539" t="s">
        <v>501</v>
      </c>
      <c r="J5" s="538" t="s">
        <v>191</v>
      </c>
      <c r="K5" s="540" t="s">
        <v>191</v>
      </c>
      <c r="L5" s="541" t="s">
        <v>192</v>
      </c>
      <c r="M5" s="542" t="s">
        <v>192</v>
      </c>
    </row>
    <row r="6" spans="2:13" x14ac:dyDescent="0.2">
      <c r="B6" s="543" t="s">
        <v>371</v>
      </c>
      <c r="C6" s="544">
        <v>15</v>
      </c>
      <c r="D6" s="299"/>
      <c r="E6" s="264"/>
      <c r="F6" s="545">
        <v>250000</v>
      </c>
      <c r="G6" s="266"/>
      <c r="H6" s="546">
        <v>0.5</v>
      </c>
      <c r="I6" s="269"/>
      <c r="J6" s="547">
        <f t="shared" ref="J6:J31" si="0">(F6*H6)</f>
        <v>125000</v>
      </c>
      <c r="K6" s="548">
        <f t="shared" ref="K6:K31" si="1">(G6*I6)</f>
        <v>0</v>
      </c>
      <c r="L6" s="549">
        <f>PMT($E$38/100,C6,-J6)/$E$35</f>
        <v>4.9812798802405585</v>
      </c>
      <c r="M6" s="550" t="e">
        <f>PMT($H$38/100,E6,-K6)/$H$35</f>
        <v>#NUM!</v>
      </c>
    </row>
    <row r="7" spans="2:13" x14ac:dyDescent="0.2">
      <c r="B7" s="551" t="s">
        <v>551</v>
      </c>
      <c r="C7" s="552">
        <v>15</v>
      </c>
      <c r="D7" s="300"/>
      <c r="E7" s="265"/>
      <c r="F7" s="553">
        <v>175000</v>
      </c>
      <c r="G7" s="267"/>
      <c r="H7" s="554">
        <v>0.75</v>
      </c>
      <c r="I7" s="270"/>
      <c r="J7" s="555">
        <f t="shared" si="0"/>
        <v>131250</v>
      </c>
      <c r="K7" s="556">
        <f t="shared" si="1"/>
        <v>0</v>
      </c>
      <c r="L7" s="557">
        <f>PMT($E$38/100,C7,-J7)/$E$35</f>
        <v>5.2303438742525872</v>
      </c>
      <c r="M7" s="550" t="e">
        <f>PMT($H$38/100,E7,-K7)/$H$35</f>
        <v>#NUM!</v>
      </c>
    </row>
    <row r="8" spans="2:13" x14ac:dyDescent="0.2">
      <c r="B8" s="551" t="s">
        <v>552</v>
      </c>
      <c r="C8" s="552">
        <v>15</v>
      </c>
      <c r="D8" s="300"/>
      <c r="E8" s="265"/>
      <c r="F8" s="553">
        <v>100000</v>
      </c>
      <c r="G8" s="267"/>
      <c r="H8" s="554">
        <v>0.5</v>
      </c>
      <c r="I8" s="270"/>
      <c r="J8" s="555">
        <f t="shared" si="0"/>
        <v>50000</v>
      </c>
      <c r="K8" s="556">
        <f t="shared" si="1"/>
        <v>0</v>
      </c>
      <c r="L8" s="557">
        <f>PMT($E$38/100,C8,-J8)/$E$35</f>
        <v>1.9925119520962236</v>
      </c>
      <c r="M8" s="550" t="e">
        <f>PMT($H$38/100,E8,-K8)/$H$35</f>
        <v>#NUM!</v>
      </c>
    </row>
    <row r="9" spans="2:13" x14ac:dyDescent="0.2">
      <c r="B9" s="551" t="s">
        <v>553</v>
      </c>
      <c r="C9" s="552">
        <v>20</v>
      </c>
      <c r="D9" s="300"/>
      <c r="E9" s="265"/>
      <c r="F9" s="553">
        <v>45000</v>
      </c>
      <c r="G9" s="267"/>
      <c r="H9" s="554">
        <v>0.33</v>
      </c>
      <c r="I9" s="270"/>
      <c r="J9" s="555">
        <f t="shared" si="0"/>
        <v>14850</v>
      </c>
      <c r="K9" s="556">
        <f t="shared" si="1"/>
        <v>0</v>
      </c>
      <c r="L9" s="549">
        <f t="shared" ref="L9:L32" si="2">PMT($E$38/100,C9,-J9)/$E$35</f>
        <v>0.49705522040750311</v>
      </c>
      <c r="M9" s="558" t="e">
        <f t="shared" ref="M9:M31" si="3">PMT($H$38/100,E9,-K9)/$H$35</f>
        <v>#NUM!</v>
      </c>
    </row>
    <row r="10" spans="2:13" x14ac:dyDescent="0.2">
      <c r="B10" s="551" t="s">
        <v>554</v>
      </c>
      <c r="C10" s="552">
        <v>25</v>
      </c>
      <c r="D10" s="300"/>
      <c r="E10" s="265"/>
      <c r="F10" s="553">
        <v>30700</v>
      </c>
      <c r="G10" s="267"/>
      <c r="H10" s="554">
        <v>0.33</v>
      </c>
      <c r="I10" s="270"/>
      <c r="J10" s="555">
        <f t="shared" si="0"/>
        <v>10131</v>
      </c>
      <c r="K10" s="556">
        <f t="shared" si="1"/>
        <v>0</v>
      </c>
      <c r="L10" s="557">
        <f t="shared" si="2"/>
        <v>0.30210379788014741</v>
      </c>
      <c r="M10" s="550" t="e">
        <f t="shared" si="3"/>
        <v>#NUM!</v>
      </c>
    </row>
    <row r="11" spans="2:13" x14ac:dyDescent="0.2">
      <c r="B11" s="551" t="s">
        <v>555</v>
      </c>
      <c r="C11" s="552">
        <v>10</v>
      </c>
      <c r="D11" s="300"/>
      <c r="E11" s="265"/>
      <c r="F11" s="553">
        <v>180000</v>
      </c>
      <c r="G11" s="267"/>
      <c r="H11" s="554">
        <v>0.75</v>
      </c>
      <c r="I11" s="270"/>
      <c r="J11" s="555">
        <f t="shared" si="0"/>
        <v>135000</v>
      </c>
      <c r="K11" s="556">
        <f t="shared" si="1"/>
        <v>0</v>
      </c>
      <c r="L11" s="557">
        <f t="shared" si="2"/>
        <v>7.1640595099834954</v>
      </c>
      <c r="M11" s="550" t="e">
        <f t="shared" si="3"/>
        <v>#NUM!</v>
      </c>
    </row>
    <row r="12" spans="2:13" x14ac:dyDescent="0.2">
      <c r="B12" s="551" t="s">
        <v>556</v>
      </c>
      <c r="C12" s="552">
        <v>15</v>
      </c>
      <c r="D12" s="300"/>
      <c r="E12" s="265"/>
      <c r="F12" s="553">
        <v>45000</v>
      </c>
      <c r="G12" s="267"/>
      <c r="H12" s="554">
        <v>0.33</v>
      </c>
      <c r="I12" s="270"/>
      <c r="J12" s="555">
        <f t="shared" si="0"/>
        <v>14850</v>
      </c>
      <c r="K12" s="556">
        <f t="shared" si="1"/>
        <v>0</v>
      </c>
      <c r="L12" s="549">
        <f t="shared" si="2"/>
        <v>0.59177604977257836</v>
      </c>
      <c r="M12" s="558" t="e">
        <f t="shared" si="3"/>
        <v>#NUM!</v>
      </c>
    </row>
    <row r="13" spans="2:13" x14ac:dyDescent="0.2">
      <c r="B13" s="551" t="s">
        <v>593</v>
      </c>
      <c r="C13" s="552">
        <v>10</v>
      </c>
      <c r="D13" s="300"/>
      <c r="E13" s="265"/>
      <c r="F13" s="553">
        <v>346600</v>
      </c>
      <c r="G13" s="267"/>
      <c r="H13" s="554">
        <v>0.6</v>
      </c>
      <c r="I13" s="270"/>
      <c r="J13" s="555">
        <f t="shared" si="0"/>
        <v>207960</v>
      </c>
      <c r="K13" s="556">
        <f t="shared" si="1"/>
        <v>0</v>
      </c>
      <c r="L13" s="557">
        <f t="shared" si="2"/>
        <v>11.035835671823465</v>
      </c>
      <c r="M13" s="550" t="e">
        <f t="shared" si="3"/>
        <v>#NUM!</v>
      </c>
    </row>
    <row r="14" spans="2:13" x14ac:dyDescent="0.2">
      <c r="B14" s="551" t="s">
        <v>557</v>
      </c>
      <c r="C14" s="552">
        <v>10</v>
      </c>
      <c r="D14" s="300"/>
      <c r="E14" s="265"/>
      <c r="F14" s="553">
        <v>350000</v>
      </c>
      <c r="G14" s="267"/>
      <c r="H14" s="554">
        <v>0.67</v>
      </c>
      <c r="I14" s="270"/>
      <c r="J14" s="555">
        <f t="shared" si="0"/>
        <v>234500</v>
      </c>
      <c r="K14" s="556">
        <f t="shared" si="1"/>
        <v>0</v>
      </c>
      <c r="L14" s="557">
        <f t="shared" si="2"/>
        <v>12.444236704378737</v>
      </c>
      <c r="M14" s="550" t="e">
        <f t="shared" si="3"/>
        <v>#NUM!</v>
      </c>
    </row>
    <row r="15" spans="2:13" x14ac:dyDescent="0.2">
      <c r="B15" s="551" t="s">
        <v>558</v>
      </c>
      <c r="C15" s="552">
        <v>15</v>
      </c>
      <c r="D15" s="300"/>
      <c r="E15" s="265"/>
      <c r="F15" s="553">
        <v>100000</v>
      </c>
      <c r="G15" s="267"/>
      <c r="H15" s="554">
        <v>0.75</v>
      </c>
      <c r="I15" s="270"/>
      <c r="J15" s="555">
        <f t="shared" si="0"/>
        <v>75000</v>
      </c>
      <c r="K15" s="556">
        <f t="shared" si="1"/>
        <v>0</v>
      </c>
      <c r="L15" s="549">
        <f t="shared" si="2"/>
        <v>2.9887679281443353</v>
      </c>
      <c r="M15" s="558" t="e">
        <f t="shared" si="3"/>
        <v>#NUM!</v>
      </c>
    </row>
    <row r="16" spans="2:13" x14ac:dyDescent="0.2">
      <c r="B16" s="551" t="s">
        <v>657</v>
      </c>
      <c r="C16" s="552">
        <v>10</v>
      </c>
      <c r="D16" s="300"/>
      <c r="E16" s="265"/>
      <c r="F16" s="553">
        <v>35000</v>
      </c>
      <c r="G16" s="267"/>
      <c r="H16" s="554">
        <v>0.8</v>
      </c>
      <c r="I16" s="270"/>
      <c r="J16" s="555">
        <f t="shared" si="0"/>
        <v>28000</v>
      </c>
      <c r="K16" s="556">
        <f t="shared" si="1"/>
        <v>0</v>
      </c>
      <c r="L16" s="557">
        <f t="shared" si="2"/>
        <v>1.4858790094780583</v>
      </c>
      <c r="M16" s="550" t="e">
        <f t="shared" si="3"/>
        <v>#NUM!</v>
      </c>
    </row>
    <row r="17" spans="2:13" x14ac:dyDescent="0.2">
      <c r="B17" s="551" t="s">
        <v>559</v>
      </c>
      <c r="C17" s="552">
        <v>25</v>
      </c>
      <c r="D17" s="300"/>
      <c r="E17" s="265"/>
      <c r="F17" s="553">
        <v>125000</v>
      </c>
      <c r="G17" s="267"/>
      <c r="H17" s="554">
        <v>0.5</v>
      </c>
      <c r="I17" s="270"/>
      <c r="J17" s="555">
        <f t="shared" si="0"/>
        <v>62500</v>
      </c>
      <c r="K17" s="556">
        <f t="shared" si="1"/>
        <v>0</v>
      </c>
      <c r="L17" s="557">
        <f t="shared" si="2"/>
        <v>1.8637338236609626</v>
      </c>
      <c r="M17" s="550" t="e">
        <f t="shared" si="3"/>
        <v>#NUM!</v>
      </c>
    </row>
    <row r="18" spans="2:13" x14ac:dyDescent="0.2">
      <c r="B18" s="551" t="s">
        <v>560</v>
      </c>
      <c r="C18" s="552">
        <v>10</v>
      </c>
      <c r="D18" s="300"/>
      <c r="E18" s="265"/>
      <c r="F18" s="553">
        <v>20000</v>
      </c>
      <c r="G18" s="267"/>
      <c r="H18" s="554">
        <v>0.67</v>
      </c>
      <c r="I18" s="270"/>
      <c r="J18" s="555">
        <f t="shared" si="0"/>
        <v>13400</v>
      </c>
      <c r="K18" s="556">
        <f t="shared" si="1"/>
        <v>0</v>
      </c>
      <c r="L18" s="549">
        <f t="shared" si="2"/>
        <v>0.71109924025021365</v>
      </c>
      <c r="M18" s="558" t="e">
        <f t="shared" si="3"/>
        <v>#NUM!</v>
      </c>
    </row>
    <row r="19" spans="2:13" x14ac:dyDescent="0.2">
      <c r="B19" s="551" t="s">
        <v>193</v>
      </c>
      <c r="C19" s="552">
        <v>25</v>
      </c>
      <c r="D19" s="300"/>
      <c r="E19" s="265"/>
      <c r="F19" s="553">
        <v>50000</v>
      </c>
      <c r="G19" s="267"/>
      <c r="H19" s="554">
        <v>0.5</v>
      </c>
      <c r="I19" s="270"/>
      <c r="J19" s="555">
        <f t="shared" si="0"/>
        <v>25000</v>
      </c>
      <c r="K19" s="556">
        <f t="shared" si="1"/>
        <v>0</v>
      </c>
      <c r="L19" s="557">
        <f t="shared" si="2"/>
        <v>0.74549352946438507</v>
      </c>
      <c r="M19" s="550" t="e">
        <f t="shared" si="3"/>
        <v>#NUM!</v>
      </c>
    </row>
    <row r="20" spans="2:13" x14ac:dyDescent="0.2">
      <c r="B20" s="551" t="s">
        <v>194</v>
      </c>
      <c r="C20" s="552">
        <v>25</v>
      </c>
      <c r="D20" s="300"/>
      <c r="E20" s="265"/>
      <c r="F20" s="553">
        <v>15000</v>
      </c>
      <c r="G20" s="267"/>
      <c r="H20" s="554">
        <v>0.45</v>
      </c>
      <c r="I20" s="270"/>
      <c r="J20" s="555">
        <f t="shared" si="0"/>
        <v>6750</v>
      </c>
      <c r="K20" s="556">
        <f t="shared" si="1"/>
        <v>0</v>
      </c>
      <c r="L20" s="557">
        <f t="shared" si="2"/>
        <v>0.20128325295538396</v>
      </c>
      <c r="M20" s="550" t="e">
        <f t="shared" si="3"/>
        <v>#NUM!</v>
      </c>
    </row>
    <row r="21" spans="2:13" x14ac:dyDescent="0.2">
      <c r="B21" s="551" t="s">
        <v>561</v>
      </c>
      <c r="C21" s="552">
        <v>15</v>
      </c>
      <c r="D21" s="300"/>
      <c r="E21" s="265"/>
      <c r="F21" s="553">
        <v>62600</v>
      </c>
      <c r="G21" s="267"/>
      <c r="H21" s="554">
        <v>0.33</v>
      </c>
      <c r="I21" s="270"/>
      <c r="J21" s="555">
        <f t="shared" si="0"/>
        <v>20658</v>
      </c>
      <c r="K21" s="556">
        <f t="shared" si="1"/>
        <v>0</v>
      </c>
      <c r="L21" s="549">
        <f t="shared" si="2"/>
        <v>0.82322623812807583</v>
      </c>
      <c r="M21" s="558" t="e">
        <f t="shared" si="3"/>
        <v>#NUM!</v>
      </c>
    </row>
    <row r="22" spans="2:13" x14ac:dyDescent="0.2">
      <c r="B22" s="551" t="s">
        <v>562</v>
      </c>
      <c r="C22" s="552">
        <v>10</v>
      </c>
      <c r="D22" s="300"/>
      <c r="E22" s="265"/>
      <c r="F22" s="553">
        <v>40000</v>
      </c>
      <c r="G22" s="267"/>
      <c r="H22" s="554">
        <v>0.67</v>
      </c>
      <c r="I22" s="270"/>
      <c r="J22" s="555">
        <f t="shared" si="0"/>
        <v>26800</v>
      </c>
      <c r="K22" s="556">
        <f t="shared" si="1"/>
        <v>0</v>
      </c>
      <c r="L22" s="557">
        <f t="shared" si="2"/>
        <v>1.4221984805004273</v>
      </c>
      <c r="M22" s="550" t="e">
        <f t="shared" si="3"/>
        <v>#NUM!</v>
      </c>
    </row>
    <row r="23" spans="2:13" x14ac:dyDescent="0.2">
      <c r="B23" s="551" t="s">
        <v>562</v>
      </c>
      <c r="C23" s="552">
        <v>10</v>
      </c>
      <c r="D23" s="300"/>
      <c r="E23" s="265"/>
      <c r="F23" s="553">
        <v>40000</v>
      </c>
      <c r="G23" s="267"/>
      <c r="H23" s="554">
        <v>0.33</v>
      </c>
      <c r="I23" s="270"/>
      <c r="J23" s="555">
        <f t="shared" si="0"/>
        <v>13200</v>
      </c>
      <c r="K23" s="556">
        <f t="shared" si="1"/>
        <v>0</v>
      </c>
      <c r="L23" s="557">
        <f t="shared" si="2"/>
        <v>0.70048581875394178</v>
      </c>
      <c r="M23" s="550" t="e">
        <f t="shared" si="3"/>
        <v>#NUM!</v>
      </c>
    </row>
    <row r="24" spans="2:13" x14ac:dyDescent="0.2">
      <c r="B24" s="551" t="s">
        <v>563</v>
      </c>
      <c r="C24" s="552">
        <v>25</v>
      </c>
      <c r="D24" s="300"/>
      <c r="E24" s="265"/>
      <c r="F24" s="553">
        <v>7500</v>
      </c>
      <c r="G24" s="267"/>
      <c r="H24" s="554">
        <v>0.33</v>
      </c>
      <c r="I24" s="270"/>
      <c r="J24" s="555">
        <f t="shared" si="0"/>
        <v>2475</v>
      </c>
      <c r="K24" s="556">
        <f t="shared" si="1"/>
        <v>0</v>
      </c>
      <c r="L24" s="549">
        <f t="shared" si="2"/>
        <v>7.3803859416974121E-2</v>
      </c>
      <c r="M24" s="558" t="e">
        <f t="shared" si="3"/>
        <v>#NUM!</v>
      </c>
    </row>
    <row r="25" spans="2:13" x14ac:dyDescent="0.2">
      <c r="B25" s="551" t="s">
        <v>564</v>
      </c>
      <c r="C25" s="552">
        <v>10</v>
      </c>
      <c r="D25" s="300"/>
      <c r="E25" s="265"/>
      <c r="F25" s="553">
        <v>2000</v>
      </c>
      <c r="G25" s="267"/>
      <c r="H25" s="554">
        <v>0.33</v>
      </c>
      <c r="I25" s="270"/>
      <c r="J25" s="555">
        <f t="shared" si="0"/>
        <v>660</v>
      </c>
      <c r="K25" s="556">
        <f t="shared" si="1"/>
        <v>0</v>
      </c>
      <c r="L25" s="557">
        <f t="shared" si="2"/>
        <v>3.5024290937697086E-2</v>
      </c>
      <c r="M25" s="550" t="e">
        <f t="shared" si="3"/>
        <v>#NUM!</v>
      </c>
    </row>
    <row r="26" spans="2:13" x14ac:dyDescent="0.2">
      <c r="B26" s="551" t="s">
        <v>195</v>
      </c>
      <c r="C26" s="552">
        <v>25</v>
      </c>
      <c r="D26" s="300"/>
      <c r="E26" s="265"/>
      <c r="F26" s="553">
        <v>50000</v>
      </c>
      <c r="G26" s="267"/>
      <c r="H26" s="554">
        <v>0.2</v>
      </c>
      <c r="I26" s="270"/>
      <c r="J26" s="555">
        <f t="shared" si="0"/>
        <v>10000</v>
      </c>
      <c r="K26" s="556">
        <f t="shared" si="1"/>
        <v>0</v>
      </c>
      <c r="L26" s="557">
        <f t="shared" si="2"/>
        <v>0.29819741178575399</v>
      </c>
      <c r="M26" s="550" t="e">
        <f t="shared" si="3"/>
        <v>#NUM!</v>
      </c>
    </row>
    <row r="27" spans="2:13" x14ac:dyDescent="0.2">
      <c r="B27" s="551" t="s">
        <v>565</v>
      </c>
      <c r="C27" s="552">
        <v>10</v>
      </c>
      <c r="D27" s="300"/>
      <c r="E27" s="265"/>
      <c r="F27" s="553">
        <v>130000</v>
      </c>
      <c r="G27" s="267"/>
      <c r="H27" s="554">
        <v>0.5</v>
      </c>
      <c r="I27" s="270"/>
      <c r="J27" s="555">
        <f t="shared" si="0"/>
        <v>65000</v>
      </c>
      <c r="K27" s="556">
        <f t="shared" si="1"/>
        <v>0</v>
      </c>
      <c r="L27" s="549">
        <f t="shared" si="2"/>
        <v>3.4493619862883498</v>
      </c>
      <c r="M27" s="558" t="e">
        <f t="shared" si="3"/>
        <v>#NUM!</v>
      </c>
    </row>
    <row r="28" spans="2:13" x14ac:dyDescent="0.2">
      <c r="B28" s="551" t="s">
        <v>196</v>
      </c>
      <c r="C28" s="552">
        <v>1</v>
      </c>
      <c r="D28" s="300"/>
      <c r="E28" s="265"/>
      <c r="F28" s="553">
        <v>0</v>
      </c>
      <c r="G28" s="267"/>
      <c r="H28" s="554">
        <v>0</v>
      </c>
      <c r="I28" s="270"/>
      <c r="J28" s="555">
        <f t="shared" si="0"/>
        <v>0</v>
      </c>
      <c r="K28" s="556">
        <f t="shared" si="1"/>
        <v>0</v>
      </c>
      <c r="L28" s="557">
        <f t="shared" si="2"/>
        <v>0</v>
      </c>
      <c r="M28" s="550" t="e">
        <f t="shared" si="3"/>
        <v>#NUM!</v>
      </c>
    </row>
    <row r="29" spans="2:13" x14ac:dyDescent="0.2">
      <c r="B29" s="551" t="s">
        <v>196</v>
      </c>
      <c r="C29" s="552">
        <v>1</v>
      </c>
      <c r="D29" s="300"/>
      <c r="E29" s="265"/>
      <c r="F29" s="553">
        <v>0</v>
      </c>
      <c r="G29" s="267"/>
      <c r="H29" s="554">
        <v>0</v>
      </c>
      <c r="I29" s="270"/>
      <c r="J29" s="555">
        <f t="shared" si="0"/>
        <v>0</v>
      </c>
      <c r="K29" s="556">
        <f t="shared" si="1"/>
        <v>0</v>
      </c>
      <c r="L29" s="557">
        <f t="shared" si="2"/>
        <v>0</v>
      </c>
      <c r="M29" s="550" t="e">
        <f t="shared" si="3"/>
        <v>#NUM!</v>
      </c>
    </row>
    <row r="30" spans="2:13" x14ac:dyDescent="0.2">
      <c r="B30" s="551" t="s">
        <v>196</v>
      </c>
      <c r="C30" s="552">
        <v>1</v>
      </c>
      <c r="D30" s="300"/>
      <c r="E30" s="265"/>
      <c r="F30" s="553">
        <v>0</v>
      </c>
      <c r="G30" s="267"/>
      <c r="H30" s="554">
        <v>0</v>
      </c>
      <c r="I30" s="270"/>
      <c r="J30" s="555">
        <f t="shared" si="0"/>
        <v>0</v>
      </c>
      <c r="K30" s="556">
        <f t="shared" si="1"/>
        <v>0</v>
      </c>
      <c r="L30" s="549">
        <f t="shared" si="2"/>
        <v>0</v>
      </c>
      <c r="M30" s="558" t="e">
        <f t="shared" si="3"/>
        <v>#NUM!</v>
      </c>
    </row>
    <row r="31" spans="2:13" x14ac:dyDescent="0.2">
      <c r="B31" s="551" t="s">
        <v>196</v>
      </c>
      <c r="C31" s="552">
        <v>1</v>
      </c>
      <c r="D31" s="300"/>
      <c r="E31" s="265"/>
      <c r="F31" s="559">
        <v>0</v>
      </c>
      <c r="G31" s="268"/>
      <c r="H31" s="560">
        <v>0</v>
      </c>
      <c r="I31" s="271"/>
      <c r="J31" s="555">
        <f t="shared" si="0"/>
        <v>0</v>
      </c>
      <c r="K31" s="556">
        <f t="shared" si="1"/>
        <v>0</v>
      </c>
      <c r="L31" s="557">
        <f t="shared" si="2"/>
        <v>0</v>
      </c>
      <c r="M31" s="550" t="e">
        <f t="shared" si="3"/>
        <v>#NUM!</v>
      </c>
    </row>
    <row r="32" spans="2:13" x14ac:dyDescent="0.2">
      <c r="B32" s="551" t="s">
        <v>197</v>
      </c>
      <c r="C32" s="552">
        <v>10</v>
      </c>
      <c r="D32" s="561" t="s">
        <v>197</v>
      </c>
      <c r="E32" s="562">
        <v>10</v>
      </c>
      <c r="F32" s="563"/>
      <c r="G32" s="563"/>
      <c r="H32" s="564"/>
      <c r="I32" s="565"/>
      <c r="J32" s="566">
        <f>SUM(J6:J29)*0.1</f>
        <v>127298.40000000001</v>
      </c>
      <c r="K32" s="556">
        <f>SUM(K6:K31)*0.1</f>
        <v>0</v>
      </c>
      <c r="L32" s="557">
        <f t="shared" si="2"/>
        <v>6.7553578750050587</v>
      </c>
      <c r="M32" s="550" t="e">
        <f>PMT($H$38/100,E32,-K32)/$H$35</f>
        <v>#DIV/0!</v>
      </c>
    </row>
    <row r="33" spans="2:13" ht="13.5" thickBot="1" x14ac:dyDescent="0.25">
      <c r="B33" s="567" t="s">
        <v>198</v>
      </c>
      <c r="C33" s="568"/>
      <c r="D33" s="569"/>
      <c r="E33" s="1397"/>
      <c r="F33" s="1396">
        <f>SUM(F6:F31)</f>
        <v>2199400</v>
      </c>
      <c r="G33" s="1398">
        <f>SUM(G6:G31)</f>
        <v>0</v>
      </c>
      <c r="H33" s="1399"/>
      <c r="I33" s="570"/>
      <c r="J33" s="570">
        <f>SUM(J6:J32)</f>
        <v>1400282.4</v>
      </c>
      <c r="K33" s="571">
        <f>SUM(K6:K32)</f>
        <v>0</v>
      </c>
      <c r="L33" s="572">
        <f>SUM(L6:L32)</f>
        <v>65.793115405604922</v>
      </c>
      <c r="M33" s="573" t="e">
        <f>SUM(M6:M32)</f>
        <v>#NUM!</v>
      </c>
    </row>
    <row r="34" spans="2:13" ht="13.5" thickTop="1" x14ac:dyDescent="0.2">
      <c r="B34" s="395"/>
      <c r="C34" s="395"/>
      <c r="D34" s="395"/>
      <c r="E34" s="395"/>
      <c r="F34" s="395"/>
      <c r="G34" s="396"/>
      <c r="H34" s="396"/>
      <c r="I34" s="395"/>
      <c r="J34" s="395"/>
      <c r="K34" s="395"/>
      <c r="L34" s="395"/>
      <c r="M34" s="395"/>
    </row>
    <row r="35" spans="2:13" x14ac:dyDescent="0.2">
      <c r="B35" s="1414" t="s">
        <v>502</v>
      </c>
      <c r="C35" s="1415"/>
      <c r="D35" s="395"/>
      <c r="E35" s="1582">
        <v>2500</v>
      </c>
      <c r="F35" s="1583"/>
      <c r="G35" s="574" t="s">
        <v>246</v>
      </c>
      <c r="H35" s="1584"/>
      <c r="I35" s="1585"/>
      <c r="J35" s="454" t="s">
        <v>246</v>
      </c>
      <c r="K35" s="395"/>
      <c r="L35" s="395"/>
      <c r="M35" s="395"/>
    </row>
    <row r="36" spans="2:13" x14ac:dyDescent="0.2">
      <c r="B36" s="1573" t="s">
        <v>503</v>
      </c>
      <c r="C36" s="1574"/>
      <c r="D36" s="1575"/>
      <c r="E36" s="1586">
        <v>56.25</v>
      </c>
      <c r="F36" s="1586"/>
      <c r="G36" s="575"/>
      <c r="H36" s="1587"/>
      <c r="I36" s="1588"/>
      <c r="J36" s="395"/>
      <c r="K36" s="395"/>
      <c r="L36" s="395"/>
      <c r="M36" s="395"/>
    </row>
    <row r="37" spans="2:13" x14ac:dyDescent="0.2">
      <c r="B37" s="1416" t="s">
        <v>199</v>
      </c>
      <c r="C37" s="1417"/>
      <c r="D37" s="1418"/>
      <c r="E37" s="1576">
        <v>4.2</v>
      </c>
      <c r="F37" s="1577"/>
      <c r="G37" s="577" t="s">
        <v>200</v>
      </c>
      <c r="H37" s="1580"/>
      <c r="I37" s="1581"/>
      <c r="J37" s="454" t="s">
        <v>200</v>
      </c>
      <c r="K37" s="395"/>
      <c r="L37" s="395"/>
      <c r="M37" s="395"/>
    </row>
    <row r="38" spans="2:13" x14ac:dyDescent="0.2">
      <c r="B38" s="578" t="s">
        <v>187</v>
      </c>
      <c r="C38" s="1419"/>
      <c r="D38" s="1418"/>
      <c r="E38" s="1576">
        <v>5.5</v>
      </c>
      <c r="F38" s="1577"/>
      <c r="G38" s="579" t="s">
        <v>200</v>
      </c>
      <c r="H38" s="1578"/>
      <c r="I38" s="1579"/>
      <c r="J38" s="580" t="s">
        <v>200</v>
      </c>
      <c r="K38" s="395"/>
      <c r="L38" s="395"/>
      <c r="M38" s="395"/>
    </row>
    <row r="39" spans="2:13" x14ac:dyDescent="0.2">
      <c r="B39" s="395"/>
      <c r="C39" s="395"/>
      <c r="D39" s="395"/>
      <c r="E39" s="395"/>
      <c r="F39" s="395"/>
      <c r="G39" s="396"/>
      <c r="H39" s="396"/>
      <c r="I39" s="395"/>
      <c r="J39" s="395"/>
      <c r="K39" s="395"/>
      <c r="L39" s="395"/>
      <c r="M39" s="395"/>
    </row>
    <row r="40" spans="2:13" x14ac:dyDescent="0.2">
      <c r="B40" s="395"/>
      <c r="C40" s="395"/>
      <c r="D40" s="395"/>
      <c r="E40" s="395"/>
      <c r="F40" s="395"/>
      <c r="G40" s="396"/>
      <c r="H40" s="396"/>
      <c r="I40" s="395"/>
      <c r="J40" s="395"/>
      <c r="K40" s="395"/>
      <c r="L40" s="395"/>
      <c r="M40" s="395"/>
    </row>
    <row r="41" spans="2:13" x14ac:dyDescent="0.2">
      <c r="B41" s="395"/>
      <c r="C41" s="395"/>
      <c r="D41" s="395"/>
      <c r="E41" s="395"/>
      <c r="F41" s="395"/>
      <c r="G41" s="396"/>
      <c r="H41" s="396"/>
      <c r="I41" s="395"/>
      <c r="J41" s="395"/>
      <c r="K41" s="395"/>
      <c r="L41" s="395"/>
      <c r="M41" s="395"/>
    </row>
    <row r="42" spans="2:13" x14ac:dyDescent="0.2">
      <c r="B42" s="395"/>
      <c r="C42" s="395"/>
      <c r="D42" s="395"/>
      <c r="E42" s="395"/>
      <c r="F42" s="395"/>
      <c r="G42" s="396"/>
      <c r="H42" s="396"/>
      <c r="I42" s="395"/>
      <c r="J42" s="395"/>
      <c r="K42" s="395"/>
      <c r="L42" s="395"/>
      <c r="M42" s="395"/>
    </row>
    <row r="43" spans="2:13" x14ac:dyDescent="0.2">
      <c r="B43" s="395"/>
      <c r="C43" s="395"/>
      <c r="D43" s="395"/>
      <c r="E43" s="395"/>
      <c r="F43" s="395"/>
      <c r="G43" s="396"/>
      <c r="H43" s="396"/>
      <c r="I43" s="395"/>
      <c r="J43" s="395"/>
      <c r="K43" s="395"/>
      <c r="L43" s="395"/>
      <c r="M43" s="395"/>
    </row>
    <row r="44" spans="2:13" ht="15.75" customHeight="1" x14ac:dyDescent="0.2">
      <c r="B44" s="395"/>
      <c r="C44" s="395"/>
      <c r="D44" s="395"/>
      <c r="E44" s="395"/>
      <c r="F44" s="395"/>
      <c r="G44" s="396"/>
      <c r="H44" s="396"/>
      <c r="I44" s="395"/>
      <c r="J44" s="395"/>
      <c r="K44" s="395"/>
      <c r="L44" s="395"/>
      <c r="M44" s="395"/>
    </row>
    <row r="45" spans="2:13" x14ac:dyDescent="0.2">
      <c r="B45" s="581"/>
      <c r="C45" s="581"/>
      <c r="D45" s="395"/>
      <c r="E45" s="395"/>
      <c r="F45" s="395"/>
      <c r="G45" s="396"/>
      <c r="H45" s="396"/>
      <c r="I45" s="395"/>
      <c r="J45" s="395"/>
      <c r="K45" s="395"/>
      <c r="L45" s="395"/>
      <c r="M45" s="395"/>
    </row>
    <row r="46" spans="2:13" x14ac:dyDescent="0.2">
      <c r="B46" s="581"/>
      <c r="C46" s="581"/>
      <c r="D46" s="395"/>
      <c r="E46" s="395"/>
      <c r="F46" s="395"/>
      <c r="G46" s="396"/>
      <c r="H46" s="396"/>
      <c r="I46" s="395"/>
      <c r="J46" s="395"/>
      <c r="K46" s="395"/>
      <c r="L46" s="395"/>
      <c r="M46" s="395"/>
    </row>
    <row r="47" spans="2:13" x14ac:dyDescent="0.2">
      <c r="B47" s="1406"/>
      <c r="C47" s="1406"/>
      <c r="D47" s="1407"/>
      <c r="E47" s="1408"/>
      <c r="F47" s="1408"/>
      <c r="G47" s="1409"/>
      <c r="H47" s="396"/>
      <c r="I47" s="395"/>
      <c r="J47" s="395"/>
      <c r="K47" s="395"/>
      <c r="L47" s="395"/>
      <c r="M47" s="395"/>
    </row>
    <row r="48" spans="2:13" x14ac:dyDescent="0.2">
      <c r="B48" s="1407"/>
      <c r="C48" s="1407"/>
      <c r="D48" s="1410"/>
      <c r="E48" s="1408"/>
      <c r="F48" s="1408"/>
      <c r="G48" s="1409"/>
      <c r="H48" s="396"/>
      <c r="I48" s="395"/>
      <c r="J48" s="395"/>
      <c r="K48" s="395"/>
      <c r="L48" s="395"/>
      <c r="M48" s="395"/>
    </row>
    <row r="49" spans="2:13" x14ac:dyDescent="0.2">
      <c r="B49" s="1407"/>
      <c r="C49" s="1407"/>
      <c r="D49" s="1411"/>
      <c r="E49" s="1412"/>
      <c r="F49" s="1412"/>
      <c r="G49" s="1403"/>
      <c r="H49" s="396"/>
      <c r="I49" s="395"/>
      <c r="J49" s="395"/>
      <c r="K49" s="395"/>
      <c r="L49" s="395"/>
      <c r="M49" s="395"/>
    </row>
    <row r="50" spans="2:13" x14ac:dyDescent="0.2">
      <c r="B50" s="1404"/>
      <c r="C50" s="1404"/>
      <c r="D50" s="1407"/>
      <c r="E50" s="1408"/>
      <c r="F50" s="1408"/>
      <c r="G50" s="1409"/>
      <c r="H50" s="396"/>
      <c r="I50" s="395"/>
      <c r="J50" s="395"/>
      <c r="K50" s="395"/>
      <c r="L50" s="395"/>
      <c r="M50" s="395"/>
    </row>
    <row r="51" spans="2:13" x14ac:dyDescent="0.2">
      <c r="B51" s="1413"/>
      <c r="C51" s="1413"/>
      <c r="D51" s="1407"/>
      <c r="E51" s="1408"/>
      <c r="F51" s="1408"/>
      <c r="G51" s="1409"/>
      <c r="H51" s="396"/>
      <c r="I51" s="395"/>
      <c r="J51" s="395"/>
      <c r="K51" s="395"/>
      <c r="L51" s="395"/>
      <c r="M51" s="395"/>
    </row>
  </sheetData>
  <sheetProtection password="EE8D" sheet="1" objects="1" scenarios="1"/>
  <mergeCells count="9">
    <mergeCell ref="B36:D36"/>
    <mergeCell ref="E38:F38"/>
    <mergeCell ref="H38:I38"/>
    <mergeCell ref="H37:I37"/>
    <mergeCell ref="E35:F35"/>
    <mergeCell ref="H35:I35"/>
    <mergeCell ref="E36:F36"/>
    <mergeCell ref="H36:I36"/>
    <mergeCell ref="E37:F37"/>
  </mergeCells>
  <phoneticPr fontId="10" type="noConversion"/>
  <pageMargins left="0.24739583333333334" right="0.3" top="1" bottom="1" header="0.5" footer="0.5"/>
  <pageSetup orientation="portrait" r:id="rId1"/>
  <headerFooter alignWithMargins="0">
    <oddHeader>&amp;C&amp;"Arial,Bold"&amp;22EQUIPMENT, BUILDINGS, AND LAND</oddHeader>
    <oddFooter>&amp;CV</oddFooter>
  </headerFooter>
  <ignoredErrors>
    <ignoredError sqref="G33" unlockedFormula="1"/>
    <ignoredError sqref="M7:M33"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showRowColHeaders="0" showRuler="0" view="pageLayout" zoomScale="160" zoomScaleNormal="100" zoomScalePageLayoutView="160" workbookViewId="0">
      <selection activeCell="G5" sqref="G5"/>
    </sheetView>
  </sheetViews>
  <sheetFormatPr defaultRowHeight="12.75" x14ac:dyDescent="0.2"/>
  <cols>
    <col min="1" max="1" width="6.42578125" customWidth="1"/>
    <col min="2" max="2" width="13.85546875" customWidth="1"/>
    <col min="5" max="5" width="4.85546875" customWidth="1"/>
    <col min="6" max="6" width="9" customWidth="1"/>
    <col min="7" max="7" width="14.85546875" customWidth="1"/>
    <col min="9" max="9" width="9.42578125" customWidth="1"/>
    <col min="10" max="10" width="7.140625" customWidth="1"/>
  </cols>
  <sheetData>
    <row r="1" spans="1:10" x14ac:dyDescent="0.2">
      <c r="A1" s="581"/>
      <c r="B1" s="395"/>
      <c r="C1" s="395"/>
      <c r="D1" s="395"/>
      <c r="E1" s="395"/>
      <c r="F1" s="396"/>
      <c r="G1" s="456"/>
      <c r="H1" s="395"/>
      <c r="I1" s="395"/>
      <c r="J1" s="395"/>
    </row>
    <row r="2" spans="1:10" ht="13.5" thickBot="1" x14ac:dyDescent="0.25">
      <c r="A2" s="456"/>
      <c r="B2" s="582"/>
      <c r="C2" s="581"/>
      <c r="D2" s="456"/>
      <c r="E2" s="456"/>
      <c r="F2" s="583"/>
      <c r="G2" s="395"/>
      <c r="H2" s="395"/>
      <c r="I2" s="395"/>
      <c r="J2" s="395"/>
    </row>
    <row r="3" spans="1:10" ht="13.5" thickTop="1" x14ac:dyDescent="0.2">
      <c r="A3" s="395"/>
      <c r="B3" s="584"/>
      <c r="C3" s="585" t="s">
        <v>458</v>
      </c>
      <c r="D3" s="586" t="s">
        <v>458</v>
      </c>
      <c r="E3" s="587" t="s">
        <v>493</v>
      </c>
      <c r="F3" s="588"/>
      <c r="G3" s="589" t="s">
        <v>493</v>
      </c>
      <c r="H3" s="590" t="s">
        <v>455</v>
      </c>
      <c r="I3" s="591" t="s">
        <v>455</v>
      </c>
      <c r="J3" s="395"/>
    </row>
    <row r="4" spans="1:10" x14ac:dyDescent="0.2">
      <c r="A4" s="395"/>
      <c r="B4" s="592"/>
      <c r="C4" s="355"/>
      <c r="D4" s="593"/>
      <c r="E4" s="594" t="s">
        <v>494</v>
      </c>
      <c r="F4" s="595"/>
      <c r="G4" s="596" t="s">
        <v>494</v>
      </c>
      <c r="H4" s="355"/>
      <c r="I4" s="597"/>
      <c r="J4" s="395"/>
    </row>
    <row r="5" spans="1:10" x14ac:dyDescent="0.2">
      <c r="A5" s="395"/>
      <c r="B5" s="598" t="s">
        <v>91</v>
      </c>
      <c r="C5" s="599">
        <f>H5*C27</f>
        <v>16.422000000000001</v>
      </c>
      <c r="D5" s="600">
        <f>I5*D27</f>
        <v>0</v>
      </c>
      <c r="E5" s="601"/>
      <c r="F5" s="602">
        <v>6.22</v>
      </c>
      <c r="G5" s="619"/>
      <c r="H5" s="603">
        <v>17.850000000000001</v>
      </c>
      <c r="I5" s="621"/>
      <c r="J5" s="395"/>
    </row>
    <row r="6" spans="1:10" x14ac:dyDescent="0.2">
      <c r="A6" s="395"/>
      <c r="B6" s="604" t="s">
        <v>93</v>
      </c>
      <c r="C6" s="605">
        <f>H6*C27</f>
        <v>16.422000000000001</v>
      </c>
      <c r="D6" s="600">
        <f>I6*D27</f>
        <v>0</v>
      </c>
      <c r="E6" s="601"/>
      <c r="F6" s="602">
        <v>6.22</v>
      </c>
      <c r="G6" s="619"/>
      <c r="H6" s="603">
        <v>17.850000000000001</v>
      </c>
      <c r="I6" s="622"/>
      <c r="J6" s="395"/>
    </row>
    <row r="7" spans="1:10" x14ac:dyDescent="0.2">
      <c r="A7" s="395"/>
      <c r="B7" s="607" t="s">
        <v>94</v>
      </c>
      <c r="C7" s="605">
        <f>H7*C27</f>
        <v>16.422000000000001</v>
      </c>
      <c r="D7" s="600">
        <f>I7*D27</f>
        <v>0</v>
      </c>
      <c r="E7" s="601"/>
      <c r="F7" s="602">
        <v>6.22</v>
      </c>
      <c r="G7" s="619"/>
      <c r="H7" s="603">
        <v>17.850000000000001</v>
      </c>
      <c r="I7" s="622"/>
      <c r="J7" s="395"/>
    </row>
    <row r="8" spans="1:10" x14ac:dyDescent="0.2">
      <c r="A8" s="395"/>
      <c r="B8" s="608" t="s">
        <v>95</v>
      </c>
      <c r="C8" s="605">
        <f>H8*C27</f>
        <v>16.422000000000001</v>
      </c>
      <c r="D8" s="600">
        <f>I8*D27</f>
        <v>0</v>
      </c>
      <c r="E8" s="601"/>
      <c r="F8" s="602">
        <v>6.22</v>
      </c>
      <c r="G8" s="619"/>
      <c r="H8" s="603">
        <v>17.850000000000001</v>
      </c>
      <c r="I8" s="622"/>
      <c r="J8" s="395"/>
    </row>
    <row r="9" spans="1:10" x14ac:dyDescent="0.2">
      <c r="A9" s="395"/>
      <c r="B9" s="607" t="s">
        <v>96</v>
      </c>
      <c r="C9" s="605">
        <f>H9*C27</f>
        <v>16.422000000000001</v>
      </c>
      <c r="D9" s="600">
        <f>I9*D27</f>
        <v>0</v>
      </c>
      <c r="E9" s="601"/>
      <c r="F9" s="602">
        <v>6.22</v>
      </c>
      <c r="G9" s="619"/>
      <c r="H9" s="603">
        <v>17.850000000000001</v>
      </c>
      <c r="I9" s="622"/>
      <c r="J9" s="395"/>
    </row>
    <row r="10" spans="1:10" x14ac:dyDescent="0.2">
      <c r="A10" s="395"/>
      <c r="B10" s="607" t="s">
        <v>305</v>
      </c>
      <c r="C10" s="605">
        <f>H10*C27</f>
        <v>16.422000000000001</v>
      </c>
      <c r="D10" s="600">
        <f>I10*D27</f>
        <v>0</v>
      </c>
      <c r="E10" s="601"/>
      <c r="F10" s="602">
        <v>6.22</v>
      </c>
      <c r="G10" s="619"/>
      <c r="H10" s="603">
        <v>17.850000000000001</v>
      </c>
      <c r="I10" s="622"/>
      <c r="J10" s="395"/>
    </row>
    <row r="11" spans="1:10" x14ac:dyDescent="0.2">
      <c r="A11" s="395"/>
      <c r="B11" s="607" t="s">
        <v>97</v>
      </c>
      <c r="C11" s="605">
        <f>H11*C27</f>
        <v>17.387999999999998</v>
      </c>
      <c r="D11" s="600">
        <f>I11*D27</f>
        <v>0</v>
      </c>
      <c r="E11" s="601"/>
      <c r="F11" s="602">
        <v>6.22</v>
      </c>
      <c r="G11" s="619"/>
      <c r="H11" s="1442">
        <v>18.899999999999999</v>
      </c>
      <c r="I11" s="622"/>
      <c r="J11" s="395"/>
    </row>
    <row r="12" spans="1:10" x14ac:dyDescent="0.2">
      <c r="A12" s="395"/>
      <c r="B12" s="607" t="s">
        <v>33</v>
      </c>
      <c r="C12" s="605">
        <f>H12*C27</f>
        <v>18.353999999999999</v>
      </c>
      <c r="D12" s="600">
        <f>I12*D27</f>
        <v>0</v>
      </c>
      <c r="E12" s="601"/>
      <c r="F12" s="602">
        <v>10.81</v>
      </c>
      <c r="G12" s="619"/>
      <c r="H12" s="606">
        <v>19.95</v>
      </c>
      <c r="I12" s="622"/>
      <c r="J12" s="395"/>
    </row>
    <row r="13" spans="1:10" x14ac:dyDescent="0.2">
      <c r="A13" s="395"/>
      <c r="B13" s="607" t="s">
        <v>98</v>
      </c>
      <c r="C13" s="605">
        <f>H13*C27</f>
        <v>16.422000000000001</v>
      </c>
      <c r="D13" s="600">
        <f>I13*D27</f>
        <v>0</v>
      </c>
      <c r="E13" s="601"/>
      <c r="F13" s="602">
        <v>8.2899999999999991</v>
      </c>
      <c r="G13" s="619"/>
      <c r="H13" s="606">
        <v>17.850000000000001</v>
      </c>
      <c r="I13" s="622"/>
      <c r="J13" s="395"/>
    </row>
    <row r="14" spans="1:10" x14ac:dyDescent="0.2">
      <c r="A14" s="395"/>
      <c r="B14" s="607" t="s">
        <v>99</v>
      </c>
      <c r="C14" s="605">
        <f>H14*C27</f>
        <v>18.353999999999999</v>
      </c>
      <c r="D14" s="600">
        <f>I14*D27</f>
        <v>0</v>
      </c>
      <c r="E14" s="601"/>
      <c r="F14" s="602">
        <v>10.81</v>
      </c>
      <c r="G14" s="619"/>
      <c r="H14" s="606">
        <v>19.95</v>
      </c>
      <c r="I14" s="622"/>
      <c r="J14" s="395"/>
    </row>
    <row r="15" spans="1:10" x14ac:dyDescent="0.2">
      <c r="A15" s="395"/>
      <c r="B15" s="607" t="s">
        <v>100</v>
      </c>
      <c r="C15" s="605">
        <f>H15*C27</f>
        <v>21.252000000000002</v>
      </c>
      <c r="D15" s="600">
        <f>I15*D27</f>
        <v>0</v>
      </c>
      <c r="E15" s="601"/>
      <c r="F15" s="602">
        <v>9.5399999999999991</v>
      </c>
      <c r="G15" s="619"/>
      <c r="H15" s="1442">
        <v>23.1</v>
      </c>
      <c r="I15" s="622"/>
      <c r="J15" s="395"/>
    </row>
    <row r="16" spans="1:10" x14ac:dyDescent="0.2">
      <c r="A16" s="395"/>
      <c r="B16" s="607" t="s">
        <v>302</v>
      </c>
      <c r="C16" s="605">
        <f>H16*C27</f>
        <v>18.353999999999999</v>
      </c>
      <c r="D16" s="600">
        <f>I16*D27</f>
        <v>0</v>
      </c>
      <c r="E16" s="601"/>
      <c r="F16" s="602">
        <v>10.81</v>
      </c>
      <c r="G16" s="619"/>
      <c r="H16" s="606">
        <v>19.95</v>
      </c>
      <c r="I16" s="622"/>
      <c r="J16" s="395"/>
    </row>
    <row r="17" spans="1:10" x14ac:dyDescent="0.2">
      <c r="A17" s="395"/>
      <c r="B17" s="607" t="s">
        <v>101</v>
      </c>
      <c r="C17" s="605">
        <f>H17*C27</f>
        <v>18.353999999999999</v>
      </c>
      <c r="D17" s="600">
        <f>I17*D27</f>
        <v>0</v>
      </c>
      <c r="E17" s="601"/>
      <c r="F17" s="602">
        <v>10.81</v>
      </c>
      <c r="G17" s="619"/>
      <c r="H17" s="606">
        <v>19.95</v>
      </c>
      <c r="I17" s="622"/>
      <c r="J17" s="395"/>
    </row>
    <row r="18" spans="1:10" x14ac:dyDescent="0.2">
      <c r="A18" s="395"/>
      <c r="B18" s="607" t="s">
        <v>322</v>
      </c>
      <c r="C18" s="605">
        <f>H18*C27</f>
        <v>12.88</v>
      </c>
      <c r="D18" s="600">
        <f>I18*D27</f>
        <v>0</v>
      </c>
      <c r="E18" s="601"/>
      <c r="F18" s="602">
        <v>5.37</v>
      </c>
      <c r="G18" s="619"/>
      <c r="H18" s="1442">
        <v>14</v>
      </c>
      <c r="I18" s="622"/>
      <c r="J18" s="395"/>
    </row>
    <row r="19" spans="1:10" x14ac:dyDescent="0.2">
      <c r="A19" s="395"/>
      <c r="B19" s="385" t="s">
        <v>21</v>
      </c>
      <c r="C19" s="605">
        <f>H19*C27</f>
        <v>6.44</v>
      </c>
      <c r="D19" s="600">
        <f>I19*D27</f>
        <v>0</v>
      </c>
      <c r="E19" s="601"/>
      <c r="F19" s="602">
        <v>5.5</v>
      </c>
      <c r="G19" s="619"/>
      <c r="H19" s="1442">
        <v>7</v>
      </c>
      <c r="I19" s="622"/>
      <c r="J19" s="395"/>
    </row>
    <row r="20" spans="1:10" x14ac:dyDescent="0.2">
      <c r="A20" s="395"/>
      <c r="B20" s="385" t="s">
        <v>102</v>
      </c>
      <c r="C20" s="605">
        <f>H20*C27</f>
        <v>6.44</v>
      </c>
      <c r="D20" s="600">
        <f>I20*D27</f>
        <v>0</v>
      </c>
      <c r="E20" s="609"/>
      <c r="F20" s="610">
        <v>5.5</v>
      </c>
      <c r="G20" s="619"/>
      <c r="H20" s="1442">
        <v>7</v>
      </c>
      <c r="I20" s="622"/>
      <c r="J20" s="395"/>
    </row>
    <row r="21" spans="1:10" x14ac:dyDescent="0.2">
      <c r="A21" s="395"/>
      <c r="B21" s="607" t="s">
        <v>4</v>
      </c>
      <c r="C21" s="605">
        <f>H21*C27</f>
        <v>6.2560000000000002</v>
      </c>
      <c r="D21" s="600">
        <f>I21*D27</f>
        <v>0</v>
      </c>
      <c r="E21" s="601"/>
      <c r="F21" s="602">
        <v>5.5</v>
      </c>
      <c r="G21" s="619"/>
      <c r="H21" s="1442">
        <v>6.8</v>
      </c>
      <c r="I21" s="622"/>
      <c r="J21" s="395"/>
    </row>
    <row r="22" spans="1:10" x14ac:dyDescent="0.2">
      <c r="A22" s="395"/>
      <c r="B22" s="607" t="s">
        <v>12</v>
      </c>
      <c r="C22" s="605">
        <f>H22*C27</f>
        <v>14.076000000000001</v>
      </c>
      <c r="D22" s="600">
        <f>I22*D27</f>
        <v>0</v>
      </c>
      <c r="E22" s="601"/>
      <c r="F22" s="602">
        <v>5</v>
      </c>
      <c r="G22" s="619"/>
      <c r="H22" s="1442">
        <v>15.3</v>
      </c>
      <c r="I22" s="622"/>
      <c r="J22" s="395"/>
    </row>
    <row r="23" spans="1:10" x14ac:dyDescent="0.2">
      <c r="A23" s="395"/>
      <c r="B23" s="607" t="s">
        <v>10</v>
      </c>
      <c r="C23" s="605">
        <f>H23*C27</f>
        <v>11.73</v>
      </c>
      <c r="D23" s="600">
        <f>I23*D27</f>
        <v>0</v>
      </c>
      <c r="E23" s="601"/>
      <c r="F23" s="602">
        <v>5.37</v>
      </c>
      <c r="G23" s="619"/>
      <c r="H23" s="606">
        <v>12.75</v>
      </c>
      <c r="I23" s="622"/>
      <c r="J23" s="395"/>
    </row>
    <row r="24" spans="1:10" ht="13.5" thickBot="1" x14ac:dyDescent="0.25">
      <c r="A24" s="395"/>
      <c r="B24" s="611" t="s">
        <v>11</v>
      </c>
      <c r="C24" s="612">
        <f>H24*C27</f>
        <v>17.617999999999999</v>
      </c>
      <c r="D24" s="613">
        <f>I24*D27</f>
        <v>0</v>
      </c>
      <c r="E24" s="614"/>
      <c r="F24" s="615">
        <f>F23/2*3</f>
        <v>8.0549999999999997</v>
      </c>
      <c r="G24" s="620"/>
      <c r="H24" s="616">
        <v>19.149999999999999</v>
      </c>
      <c r="I24" s="623"/>
      <c r="J24" s="395"/>
    </row>
    <row r="25" spans="1:10" ht="13.5" thickTop="1" x14ac:dyDescent="0.2">
      <c r="A25" s="395"/>
      <c r="B25" s="395"/>
      <c r="C25" s="395"/>
      <c r="D25" s="395"/>
      <c r="E25" s="395"/>
      <c r="F25" s="396"/>
      <c r="G25" s="395"/>
      <c r="H25" s="395"/>
      <c r="I25" s="395"/>
      <c r="J25" s="395"/>
    </row>
    <row r="26" spans="1:10" x14ac:dyDescent="0.2">
      <c r="A26" s="395"/>
      <c r="B26" s="395"/>
      <c r="C26" s="395"/>
      <c r="D26" s="395"/>
      <c r="E26" s="395"/>
      <c r="F26" s="396"/>
      <c r="G26" s="395"/>
      <c r="H26" s="395"/>
      <c r="I26" s="395"/>
      <c r="J26" s="395"/>
    </row>
    <row r="27" spans="1:10" x14ac:dyDescent="0.2">
      <c r="A27" s="395"/>
      <c r="B27" s="617" t="s">
        <v>444</v>
      </c>
      <c r="C27" s="618">
        <v>0.92</v>
      </c>
      <c r="D27" s="624"/>
      <c r="E27" s="395"/>
      <c r="F27" s="396"/>
      <c r="G27" s="395"/>
      <c r="H27" s="395"/>
      <c r="I27" s="395"/>
      <c r="J27" s="395"/>
    </row>
    <row r="28" spans="1:10" x14ac:dyDescent="0.2">
      <c r="A28" s="395"/>
      <c r="B28" s="395"/>
      <c r="C28" s="395"/>
      <c r="D28" s="395"/>
      <c r="E28" s="395"/>
      <c r="F28" s="395"/>
      <c r="G28" s="395"/>
      <c r="H28" s="395"/>
      <c r="I28" s="395"/>
      <c r="J28" s="395"/>
    </row>
    <row r="29" spans="1:10" x14ac:dyDescent="0.2">
      <c r="A29" s="395"/>
      <c r="B29" s="395"/>
      <c r="C29" s="395"/>
      <c r="D29" s="395"/>
      <c r="E29" s="395"/>
      <c r="F29" s="395"/>
      <c r="G29" s="395"/>
      <c r="H29" s="395"/>
      <c r="I29" s="395"/>
      <c r="J29" s="395"/>
    </row>
    <row r="30" spans="1:10" x14ac:dyDescent="0.2">
      <c r="A30" s="395"/>
      <c r="B30" s="395"/>
      <c r="C30" s="395"/>
      <c r="D30" s="395"/>
      <c r="E30" s="395"/>
      <c r="F30" s="395"/>
      <c r="G30" s="395"/>
      <c r="H30" s="395"/>
      <c r="I30" s="395"/>
      <c r="J30" s="395"/>
    </row>
    <row r="31" spans="1:10" x14ac:dyDescent="0.2">
      <c r="A31" s="395"/>
      <c r="B31" s="395"/>
      <c r="C31" s="395"/>
      <c r="D31" s="395"/>
      <c r="E31" s="395"/>
      <c r="F31" s="395"/>
      <c r="G31" s="395"/>
      <c r="H31" s="395"/>
      <c r="I31" s="395"/>
      <c r="J31" s="395"/>
    </row>
    <row r="32" spans="1:10" x14ac:dyDescent="0.2">
      <c r="A32" s="395"/>
      <c r="B32" s="395"/>
      <c r="C32" s="395"/>
      <c r="D32" s="395"/>
      <c r="E32" s="395"/>
      <c r="F32" s="395"/>
      <c r="G32" s="395"/>
      <c r="H32" s="395"/>
      <c r="I32" s="395"/>
      <c r="J32" s="395"/>
    </row>
    <row r="33" spans="1:10" x14ac:dyDescent="0.2">
      <c r="A33" s="395"/>
      <c r="B33" s="395"/>
      <c r="C33" s="395"/>
      <c r="D33" s="395"/>
      <c r="E33" s="395"/>
      <c r="F33" s="395"/>
      <c r="G33" s="395"/>
      <c r="H33" s="395"/>
      <c r="I33" s="395"/>
      <c r="J33" s="395"/>
    </row>
    <row r="34" spans="1:10" x14ac:dyDescent="0.2">
      <c r="A34" s="395"/>
      <c r="B34" s="395"/>
      <c r="C34" s="395"/>
      <c r="D34" s="395"/>
      <c r="E34" s="395"/>
      <c r="F34" s="395"/>
      <c r="G34" s="395"/>
      <c r="H34" s="395"/>
      <c r="I34" s="395"/>
      <c r="J34" s="395"/>
    </row>
    <row r="35" spans="1:10" x14ac:dyDescent="0.2">
      <c r="A35" s="395"/>
      <c r="B35" s="395"/>
      <c r="C35" s="395"/>
      <c r="D35" s="395"/>
      <c r="E35" s="395"/>
      <c r="F35" s="395"/>
      <c r="G35" s="395"/>
      <c r="H35" s="395"/>
      <c r="I35" s="395"/>
      <c r="J35" s="395"/>
    </row>
    <row r="36" spans="1:10" x14ac:dyDescent="0.2">
      <c r="A36" s="395"/>
      <c r="B36" s="395"/>
      <c r="C36" s="395"/>
      <c r="D36" s="395"/>
      <c r="E36" s="395"/>
      <c r="F36" s="395"/>
      <c r="G36" s="395"/>
      <c r="H36" s="395"/>
      <c r="I36" s="395"/>
      <c r="J36" s="395"/>
    </row>
    <row r="37" spans="1:10" x14ac:dyDescent="0.2">
      <c r="A37" s="395"/>
      <c r="B37" s="395"/>
      <c r="C37" s="395"/>
      <c r="D37" s="395"/>
      <c r="E37" s="395"/>
      <c r="F37" s="395"/>
      <c r="G37" s="395"/>
      <c r="H37" s="395"/>
      <c r="I37" s="395"/>
      <c r="J37" s="395"/>
    </row>
    <row r="38" spans="1:10" x14ac:dyDescent="0.2">
      <c r="A38" s="395"/>
      <c r="B38" s="395"/>
      <c r="C38" s="395"/>
      <c r="D38" s="395"/>
      <c r="E38" s="395"/>
      <c r="F38" s="395"/>
      <c r="G38" s="395"/>
      <c r="H38" s="395"/>
      <c r="I38" s="395"/>
      <c r="J38" s="395"/>
    </row>
    <row r="39" spans="1:10" x14ac:dyDescent="0.2">
      <c r="A39" s="395"/>
      <c r="B39" s="395"/>
      <c r="C39" s="395"/>
      <c r="D39" s="395"/>
      <c r="E39" s="395"/>
      <c r="F39" s="395"/>
      <c r="G39" s="395"/>
      <c r="H39" s="395"/>
      <c r="I39" s="395"/>
      <c r="J39" s="395"/>
    </row>
    <row r="40" spans="1:10" x14ac:dyDescent="0.2">
      <c r="A40" s="395"/>
      <c r="B40" s="395"/>
      <c r="C40" s="395"/>
      <c r="D40" s="395"/>
      <c r="E40" s="395"/>
      <c r="F40" s="395"/>
      <c r="G40" s="395"/>
      <c r="H40" s="395"/>
      <c r="I40" s="395"/>
      <c r="J40" s="395"/>
    </row>
    <row r="41" spans="1:10" x14ac:dyDescent="0.2">
      <c r="A41" s="395"/>
      <c r="B41" s="395"/>
      <c r="C41" s="395"/>
      <c r="D41" s="395"/>
      <c r="E41" s="395"/>
      <c r="F41" s="395"/>
      <c r="G41" s="395"/>
      <c r="H41" s="395"/>
      <c r="I41" s="395"/>
      <c r="J41" s="395"/>
    </row>
    <row r="42" spans="1:10" x14ac:dyDescent="0.2">
      <c r="A42" s="395"/>
      <c r="B42" s="395"/>
      <c r="C42" s="395"/>
      <c r="D42" s="395"/>
      <c r="E42" s="395"/>
      <c r="F42" s="395"/>
      <c r="G42" s="395"/>
      <c r="H42" s="395"/>
      <c r="I42" s="395"/>
      <c r="J42" s="395"/>
    </row>
    <row r="43" spans="1:10" x14ac:dyDescent="0.2">
      <c r="A43" s="395"/>
      <c r="B43" s="395"/>
      <c r="C43" s="395"/>
      <c r="D43" s="395"/>
      <c r="E43" s="395"/>
      <c r="F43" s="395"/>
      <c r="G43" s="395"/>
      <c r="H43" s="395"/>
      <c r="I43" s="395"/>
      <c r="J43" s="395"/>
    </row>
    <row r="44" spans="1:10" ht="15.75" customHeight="1" x14ac:dyDescent="0.2">
      <c r="A44" s="395"/>
      <c r="B44" s="395"/>
      <c r="C44" s="395"/>
      <c r="D44" s="395"/>
      <c r="E44" s="395"/>
      <c r="F44" s="395"/>
      <c r="G44" s="395"/>
      <c r="H44" s="395"/>
      <c r="I44" s="395"/>
      <c r="J44" s="395"/>
    </row>
    <row r="45" spans="1:10" x14ac:dyDescent="0.2">
      <c r="A45" s="395"/>
      <c r="B45" s="395"/>
      <c r="C45" s="395"/>
      <c r="D45" s="395"/>
      <c r="E45" s="395"/>
      <c r="F45" s="395"/>
      <c r="G45" s="395"/>
      <c r="H45" s="395"/>
      <c r="I45" s="395"/>
      <c r="J45" s="395"/>
    </row>
    <row r="46" spans="1:10" x14ac:dyDescent="0.2">
      <c r="A46" s="395"/>
      <c r="B46" s="395"/>
      <c r="C46" s="395"/>
      <c r="D46" s="395"/>
      <c r="E46" s="395"/>
      <c r="F46" s="395"/>
      <c r="G46" s="395"/>
      <c r="H46" s="395"/>
      <c r="I46" s="395"/>
      <c r="J46" s="395"/>
    </row>
    <row r="47" spans="1:10" x14ac:dyDescent="0.2">
      <c r="A47" s="395"/>
      <c r="B47" s="395"/>
      <c r="C47" s="395"/>
      <c r="D47" s="395"/>
      <c r="E47" s="395"/>
      <c r="F47" s="395"/>
      <c r="G47" s="395"/>
      <c r="H47" s="395"/>
      <c r="I47" s="395"/>
      <c r="J47" s="395"/>
    </row>
    <row r="48" spans="1:10" x14ac:dyDescent="0.2">
      <c r="A48" s="395"/>
      <c r="B48" s="395"/>
      <c r="C48" s="395"/>
      <c r="D48" s="395"/>
      <c r="E48" s="395"/>
      <c r="F48" s="395"/>
      <c r="G48" s="395"/>
      <c r="H48" s="395"/>
      <c r="I48" s="395"/>
      <c r="J48" s="395"/>
    </row>
    <row r="49" spans="1:10" x14ac:dyDescent="0.2">
      <c r="A49" s="395"/>
      <c r="B49" s="395"/>
      <c r="C49" s="395"/>
      <c r="D49" s="395"/>
      <c r="E49" s="395"/>
      <c r="F49" s="395"/>
      <c r="G49" s="395"/>
      <c r="H49" s="395"/>
      <c r="I49" s="395"/>
      <c r="J49" s="395"/>
    </row>
    <row r="50" spans="1:10" x14ac:dyDescent="0.2">
      <c r="A50" s="395"/>
      <c r="B50" s="395"/>
      <c r="C50" s="395"/>
      <c r="D50" s="395"/>
      <c r="E50" s="395"/>
      <c r="F50" s="395"/>
      <c r="G50" s="395"/>
      <c r="H50" s="395"/>
      <c r="I50" s="395"/>
      <c r="J50" s="395"/>
    </row>
    <row r="51" spans="1:10" x14ac:dyDescent="0.2">
      <c r="A51" s="395"/>
      <c r="B51" s="395"/>
      <c r="C51" s="395"/>
      <c r="D51" s="395"/>
      <c r="E51" s="395"/>
      <c r="F51" s="395"/>
      <c r="G51" s="395"/>
      <c r="H51" s="395"/>
      <c r="I51" s="395"/>
      <c r="J51" s="395"/>
    </row>
    <row r="52" spans="1:10" x14ac:dyDescent="0.2">
      <c r="A52" s="395"/>
      <c r="B52" s="395"/>
      <c r="C52" s="395"/>
      <c r="D52" s="395"/>
      <c r="E52" s="395"/>
      <c r="F52" s="395"/>
      <c r="G52" s="395"/>
      <c r="H52" s="395"/>
      <c r="I52" s="395"/>
      <c r="J52" s="395"/>
    </row>
    <row r="53" spans="1:10" x14ac:dyDescent="0.2">
      <c r="A53" s="395"/>
      <c r="B53" s="395"/>
      <c r="C53" s="395"/>
      <c r="D53" s="395"/>
      <c r="E53" s="395"/>
      <c r="F53" s="395"/>
      <c r="G53" s="395"/>
      <c r="H53" s="395"/>
      <c r="I53" s="395"/>
      <c r="J53" s="395"/>
    </row>
    <row r="54" spans="1:10" x14ac:dyDescent="0.2">
      <c r="A54" s="395"/>
      <c r="B54" s="395"/>
      <c r="C54" s="395"/>
      <c r="D54" s="395"/>
      <c r="E54" s="395"/>
      <c r="F54" s="395"/>
      <c r="G54" s="395"/>
      <c r="H54" s="395"/>
      <c r="I54" s="395"/>
      <c r="J54" s="395"/>
    </row>
  </sheetData>
  <sheetProtection password="EE8D" sheet="1" objects="1" scenarios="1"/>
  <pageMargins left="0.7" right="0.7" top="0.75" bottom="0.75" header="0.3" footer="0.3"/>
  <pageSetup orientation="portrait" r:id="rId1"/>
  <headerFooter>
    <oddHeader>&amp;C&amp;"Arial,Bold"&amp;22FUEL AND REPAIR</oddHeader>
    <oddFooter>&amp;CVI</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showGridLines="0" showRowColHeaders="0" showRuler="0" view="pageLayout" zoomScale="140" zoomScaleNormal="90" zoomScalePageLayoutView="140" workbookViewId="0">
      <selection activeCell="C5" sqref="C5"/>
    </sheetView>
  </sheetViews>
  <sheetFormatPr defaultRowHeight="12.75" x14ac:dyDescent="0.2"/>
  <cols>
    <col min="1" max="1" width="11.85546875" customWidth="1"/>
    <col min="2" max="2" width="17.42578125" customWidth="1"/>
    <col min="3" max="3" width="16.140625" customWidth="1"/>
    <col min="4" max="4" width="9.140625" customWidth="1"/>
    <col min="5" max="5" width="8.85546875" customWidth="1"/>
    <col min="6" max="7" width="6.42578125" customWidth="1"/>
    <col min="8" max="9" width="5.85546875" customWidth="1"/>
    <col min="10" max="11" width="7.28515625" customWidth="1"/>
  </cols>
  <sheetData>
    <row r="1" spans="1:11" s="94" customFormat="1" ht="13.5" thickBot="1" x14ac:dyDescent="0.25"/>
    <row r="2" spans="1:11" ht="13.5" thickTop="1" x14ac:dyDescent="0.2">
      <c r="A2" s="1485"/>
      <c r="B2" s="1486"/>
      <c r="C2" s="1487"/>
      <c r="D2" s="1488" t="s">
        <v>140</v>
      </c>
      <c r="E2" s="1489" t="s">
        <v>140</v>
      </c>
      <c r="F2" s="1490" t="s">
        <v>201</v>
      </c>
      <c r="G2" s="1491" t="s">
        <v>201</v>
      </c>
      <c r="H2" s="1492" t="s">
        <v>202</v>
      </c>
      <c r="I2" s="832" t="s">
        <v>202</v>
      </c>
      <c r="J2" s="1488" t="s">
        <v>142</v>
      </c>
      <c r="K2" s="1493" t="s">
        <v>142</v>
      </c>
    </row>
    <row r="3" spans="1:11" x14ac:dyDescent="0.2">
      <c r="A3" s="403" t="s">
        <v>65</v>
      </c>
      <c r="B3" s="631" t="s">
        <v>203</v>
      </c>
      <c r="C3" s="632" t="s">
        <v>203</v>
      </c>
      <c r="D3" s="625" t="s">
        <v>144</v>
      </c>
      <c r="E3" s="626" t="s">
        <v>144</v>
      </c>
      <c r="F3" s="627" t="s">
        <v>204</v>
      </c>
      <c r="G3" s="628" t="s">
        <v>204</v>
      </c>
      <c r="H3" s="629" t="s">
        <v>205</v>
      </c>
      <c r="I3" s="480" t="s">
        <v>205</v>
      </c>
      <c r="J3" s="625" t="s">
        <v>144</v>
      </c>
      <c r="K3" s="630" t="s">
        <v>144</v>
      </c>
    </row>
    <row r="4" spans="1:11" ht="13.5" thickBot="1" x14ac:dyDescent="0.25">
      <c r="A4" s="633"/>
      <c r="B4" s="634"/>
      <c r="C4" s="635"/>
      <c r="D4" s="636" t="s">
        <v>206</v>
      </c>
      <c r="E4" s="637" t="s">
        <v>206</v>
      </c>
      <c r="F4" s="638"/>
      <c r="G4" s="639"/>
      <c r="H4" s="640"/>
      <c r="I4" s="641"/>
      <c r="J4" s="636" t="s">
        <v>192</v>
      </c>
      <c r="K4" s="642" t="s">
        <v>192</v>
      </c>
    </row>
    <row r="5" spans="1:11" x14ac:dyDescent="0.2">
      <c r="A5" s="1358" t="s">
        <v>91</v>
      </c>
      <c r="B5" s="652"/>
      <c r="C5" s="1359"/>
      <c r="D5" s="653"/>
      <c r="E5" s="259"/>
      <c r="F5" s="654"/>
      <c r="G5" s="1360"/>
      <c r="H5" s="654"/>
      <c r="I5" s="312"/>
      <c r="J5" s="655"/>
      <c r="K5" s="1361">
        <f>IF(G5&lt;1,(0),(E5/G5/I5))</f>
        <v>0</v>
      </c>
    </row>
    <row r="6" spans="1:11" ht="13.5" thickBot="1" x14ac:dyDescent="0.25">
      <c r="A6" s="648"/>
      <c r="B6" s="649"/>
      <c r="C6" s="695"/>
      <c r="D6" s="650"/>
      <c r="E6" s="697"/>
      <c r="F6" s="649"/>
      <c r="G6" s="311"/>
      <c r="H6" s="649"/>
      <c r="I6" s="311"/>
      <c r="J6" s="651"/>
      <c r="K6" s="1362">
        <f>IF(G6&lt;1,(0),(E6/G6/I6))</f>
        <v>0</v>
      </c>
    </row>
    <row r="7" spans="1:11" x14ac:dyDescent="0.2">
      <c r="A7" s="1357" t="s">
        <v>93</v>
      </c>
      <c r="B7" s="643"/>
      <c r="C7" s="248"/>
      <c r="D7" s="644"/>
      <c r="E7" s="258"/>
      <c r="F7" s="645"/>
      <c r="G7" s="102"/>
      <c r="H7" s="645"/>
      <c r="I7" s="102"/>
      <c r="J7" s="646"/>
      <c r="K7" s="647">
        <f t="shared" ref="K7:K56" si="0">IF(G7&lt;1,(0),(E7/G7/I7))</f>
        <v>0</v>
      </c>
    </row>
    <row r="8" spans="1:11" ht="13.5" thickBot="1" x14ac:dyDescent="0.25">
      <c r="A8" s="648"/>
      <c r="B8" s="649"/>
      <c r="C8" s="695"/>
      <c r="D8" s="650"/>
      <c r="E8" s="697"/>
      <c r="F8" s="649"/>
      <c r="G8" s="311"/>
      <c r="H8" s="649"/>
      <c r="I8" s="311"/>
      <c r="J8" s="651"/>
      <c r="K8" s="1363">
        <f t="shared" si="0"/>
        <v>0</v>
      </c>
    </row>
    <row r="9" spans="1:11" x14ac:dyDescent="0.2">
      <c r="A9" s="656" t="s">
        <v>94</v>
      </c>
      <c r="B9" s="657"/>
      <c r="C9" s="313"/>
      <c r="D9" s="658"/>
      <c r="E9" s="314"/>
      <c r="F9" s="659"/>
      <c r="G9" s="315"/>
      <c r="H9" s="659"/>
      <c r="I9" s="315"/>
      <c r="J9" s="660"/>
      <c r="K9" s="647">
        <f t="shared" si="0"/>
        <v>0</v>
      </c>
    </row>
    <row r="10" spans="1:11" ht="13.5" thickBot="1" x14ac:dyDescent="0.25">
      <c r="A10" s="648"/>
      <c r="B10" s="649"/>
      <c r="C10" s="695"/>
      <c r="D10" s="650"/>
      <c r="E10" s="697"/>
      <c r="F10" s="649"/>
      <c r="G10" s="316"/>
      <c r="H10" s="649"/>
      <c r="I10" s="316"/>
      <c r="J10" s="651"/>
      <c r="K10" s="1363">
        <f t="shared" si="0"/>
        <v>0</v>
      </c>
    </row>
    <row r="11" spans="1:11" x14ac:dyDescent="0.2">
      <c r="A11" s="661" t="s">
        <v>95</v>
      </c>
      <c r="B11" s="657"/>
      <c r="C11" s="313"/>
      <c r="D11" s="658"/>
      <c r="E11" s="314"/>
      <c r="F11" s="659"/>
      <c r="G11" s="315"/>
      <c r="H11" s="659"/>
      <c r="I11" s="315"/>
      <c r="J11" s="660"/>
      <c r="K11" s="647">
        <f t="shared" si="0"/>
        <v>0</v>
      </c>
    </row>
    <row r="12" spans="1:11" ht="13.5" thickBot="1" x14ac:dyDescent="0.25">
      <c r="A12" s="648"/>
      <c r="B12" s="649"/>
      <c r="C12" s="695"/>
      <c r="D12" s="650"/>
      <c r="E12" s="697"/>
      <c r="F12" s="649"/>
      <c r="G12" s="316"/>
      <c r="H12" s="649"/>
      <c r="I12" s="316"/>
      <c r="J12" s="651"/>
      <c r="K12" s="1363">
        <f t="shared" si="0"/>
        <v>0</v>
      </c>
    </row>
    <row r="13" spans="1:11" x14ac:dyDescent="0.2">
      <c r="A13" s="662" t="s">
        <v>96</v>
      </c>
      <c r="B13" s="657"/>
      <c r="C13" s="313"/>
      <c r="D13" s="658"/>
      <c r="E13" s="314"/>
      <c r="F13" s="659"/>
      <c r="G13" s="315"/>
      <c r="H13" s="659"/>
      <c r="I13" s="315"/>
      <c r="J13" s="660"/>
      <c r="K13" s="647">
        <f t="shared" si="0"/>
        <v>0</v>
      </c>
    </row>
    <row r="14" spans="1:11" ht="13.5" thickBot="1" x14ac:dyDescent="0.25">
      <c r="A14" s="663"/>
      <c r="B14" s="649"/>
      <c r="C14" s="695"/>
      <c r="D14" s="650"/>
      <c r="E14" s="697"/>
      <c r="F14" s="649"/>
      <c r="G14" s="316"/>
      <c r="H14" s="649"/>
      <c r="I14" s="316"/>
      <c r="J14" s="651"/>
      <c r="K14" s="1363">
        <f t="shared" si="0"/>
        <v>0</v>
      </c>
    </row>
    <row r="15" spans="1:11" x14ac:dyDescent="0.2">
      <c r="A15" s="656" t="s">
        <v>305</v>
      </c>
      <c r="B15" s="657"/>
      <c r="C15" s="313"/>
      <c r="D15" s="658"/>
      <c r="E15" s="314"/>
      <c r="F15" s="659"/>
      <c r="G15" s="315"/>
      <c r="H15" s="659"/>
      <c r="I15" s="315"/>
      <c r="J15" s="664"/>
      <c r="K15" s="647">
        <f t="shared" si="0"/>
        <v>0</v>
      </c>
    </row>
    <row r="16" spans="1:11" ht="13.5" thickBot="1" x14ac:dyDescent="0.25">
      <c r="A16" s="648"/>
      <c r="B16" s="649"/>
      <c r="C16" s="695"/>
      <c r="D16" s="650"/>
      <c r="E16" s="697"/>
      <c r="F16" s="649"/>
      <c r="G16" s="316"/>
      <c r="H16" s="649"/>
      <c r="I16" s="316"/>
      <c r="J16" s="651"/>
      <c r="K16" s="1363">
        <f t="shared" si="0"/>
        <v>0</v>
      </c>
    </row>
    <row r="17" spans="1:11" x14ac:dyDescent="0.2">
      <c r="A17" s="665" t="s">
        <v>97</v>
      </c>
      <c r="B17" s="657" t="s">
        <v>207</v>
      </c>
      <c r="C17" s="317"/>
      <c r="D17" s="658">
        <v>1000</v>
      </c>
      <c r="E17" s="314"/>
      <c r="F17" s="659">
        <v>300</v>
      </c>
      <c r="G17" s="315"/>
      <c r="H17" s="659">
        <v>10</v>
      </c>
      <c r="I17" s="315"/>
      <c r="J17" s="660">
        <f>PMT($E$1/100,H17,-D17)/F17</f>
        <v>0.33333333333333331</v>
      </c>
      <c r="K17" s="647">
        <f t="shared" si="0"/>
        <v>0</v>
      </c>
    </row>
    <row r="18" spans="1:11" ht="13.5" thickBot="1" x14ac:dyDescent="0.25">
      <c r="A18" s="663"/>
      <c r="B18" s="649"/>
      <c r="C18" s="695"/>
      <c r="D18" s="650"/>
      <c r="E18" s="697"/>
      <c r="F18" s="649"/>
      <c r="G18" s="316"/>
      <c r="H18" s="649"/>
      <c r="I18" s="316"/>
      <c r="J18" s="651"/>
      <c r="K18" s="1363">
        <f t="shared" si="0"/>
        <v>0</v>
      </c>
    </row>
    <row r="19" spans="1:11" x14ac:dyDescent="0.2">
      <c r="A19" s="406" t="s">
        <v>33</v>
      </c>
      <c r="B19" s="666" t="s">
        <v>163</v>
      </c>
      <c r="C19" s="253"/>
      <c r="D19" s="644">
        <v>21200</v>
      </c>
      <c r="E19" s="258"/>
      <c r="F19" s="643">
        <v>600</v>
      </c>
      <c r="G19" s="102"/>
      <c r="H19" s="643">
        <v>10</v>
      </c>
      <c r="I19" s="102"/>
      <c r="J19" s="646">
        <f>PMT($E$1/100,H19,-D19)/F19</f>
        <v>3.5333333333333332</v>
      </c>
      <c r="K19" s="647">
        <f>IF(G19&lt;1,(0),(E19/G19/I19))</f>
        <v>0</v>
      </c>
    </row>
    <row r="20" spans="1:11" x14ac:dyDescent="0.2">
      <c r="A20" s="667"/>
      <c r="B20" s="668" t="s">
        <v>211</v>
      </c>
      <c r="C20" s="251"/>
      <c r="D20" s="669">
        <v>30000</v>
      </c>
      <c r="E20" s="261"/>
      <c r="F20" s="670">
        <v>600</v>
      </c>
      <c r="G20" s="315"/>
      <c r="H20" s="670">
        <v>10</v>
      </c>
      <c r="I20" s="315"/>
      <c r="J20" s="671">
        <f>PMT($E$1/100,H20,-D20)/F20</f>
        <v>5</v>
      </c>
      <c r="K20" s="647">
        <f t="shared" si="0"/>
        <v>0</v>
      </c>
    </row>
    <row r="21" spans="1:11" ht="13.5" thickBot="1" x14ac:dyDescent="0.25">
      <c r="A21" s="648"/>
      <c r="B21" s="649"/>
      <c r="C21" s="695"/>
      <c r="D21" s="650"/>
      <c r="E21" s="697"/>
      <c r="F21" s="649"/>
      <c r="G21" s="316"/>
      <c r="H21" s="649"/>
      <c r="I21" s="316"/>
      <c r="J21" s="651"/>
      <c r="K21" s="1363">
        <f t="shared" si="0"/>
        <v>0</v>
      </c>
    </row>
    <row r="22" spans="1:11" x14ac:dyDescent="0.2">
      <c r="A22" s="672" t="s">
        <v>98</v>
      </c>
      <c r="B22" s="673"/>
      <c r="C22" s="253"/>
      <c r="D22" s="674"/>
      <c r="E22" s="258"/>
      <c r="F22" s="673"/>
      <c r="G22" s="102"/>
      <c r="H22" s="673"/>
      <c r="I22" s="102"/>
      <c r="J22" s="675"/>
      <c r="K22" s="647">
        <f t="shared" si="0"/>
        <v>0</v>
      </c>
    </row>
    <row r="23" spans="1:11" ht="13.5" thickBot="1" x14ac:dyDescent="0.25">
      <c r="A23" s="648"/>
      <c r="B23" s="649"/>
      <c r="C23" s="695"/>
      <c r="D23" s="650"/>
      <c r="E23" s="697"/>
      <c r="F23" s="649"/>
      <c r="G23" s="311"/>
      <c r="H23" s="649"/>
      <c r="I23" s="311"/>
      <c r="J23" s="651"/>
      <c r="K23" s="1363">
        <f t="shared" si="0"/>
        <v>0</v>
      </c>
    </row>
    <row r="24" spans="1:11" x14ac:dyDescent="0.2">
      <c r="A24" s="406" t="s">
        <v>99</v>
      </c>
      <c r="B24" s="666" t="s">
        <v>163</v>
      </c>
      <c r="C24" s="253"/>
      <c r="D24" s="644">
        <v>21200</v>
      </c>
      <c r="E24" s="258"/>
      <c r="F24" s="643">
        <v>600</v>
      </c>
      <c r="G24" s="102"/>
      <c r="H24" s="643">
        <v>10</v>
      </c>
      <c r="I24" s="102"/>
      <c r="J24" s="646">
        <f>PMT($E$1/100,H24,-D24)/F24</f>
        <v>3.5333333333333332</v>
      </c>
      <c r="K24" s="647">
        <f t="shared" si="0"/>
        <v>0</v>
      </c>
    </row>
    <row r="25" spans="1:11" x14ac:dyDescent="0.2">
      <c r="A25" s="676"/>
      <c r="B25" s="677" t="s">
        <v>211</v>
      </c>
      <c r="C25" s="249"/>
      <c r="D25" s="678">
        <v>30000</v>
      </c>
      <c r="E25" s="260"/>
      <c r="F25" s="679">
        <v>600</v>
      </c>
      <c r="G25" s="102"/>
      <c r="H25" s="679">
        <v>10</v>
      </c>
      <c r="I25" s="102"/>
      <c r="J25" s="680">
        <f>PMT($E$1/100,H25,-D25)/F25</f>
        <v>5</v>
      </c>
      <c r="K25" s="647">
        <f t="shared" si="0"/>
        <v>0</v>
      </c>
    </row>
    <row r="26" spans="1:11" ht="13.5" thickBot="1" x14ac:dyDescent="0.25">
      <c r="A26" s="648"/>
      <c r="B26" s="649"/>
      <c r="C26" s="695"/>
      <c r="D26" s="650"/>
      <c r="E26" s="697"/>
      <c r="F26" s="649"/>
      <c r="G26" s="311"/>
      <c r="H26" s="649"/>
      <c r="I26" s="311"/>
      <c r="J26" s="651"/>
      <c r="K26" s="1363">
        <f t="shared" si="0"/>
        <v>0</v>
      </c>
    </row>
    <row r="27" spans="1:11" x14ac:dyDescent="0.2">
      <c r="A27" s="665" t="s">
        <v>100</v>
      </c>
      <c r="B27" s="643" t="s">
        <v>207</v>
      </c>
      <c r="C27" s="248"/>
      <c r="D27" s="644">
        <v>1000</v>
      </c>
      <c r="E27" s="258"/>
      <c r="F27" s="645">
        <v>300</v>
      </c>
      <c r="G27" s="102"/>
      <c r="H27" s="645">
        <v>10</v>
      </c>
      <c r="I27" s="102"/>
      <c r="J27" s="646">
        <f>PMT($E$1/100,H27,-D27)/F27</f>
        <v>0.33333333333333331</v>
      </c>
      <c r="K27" s="647">
        <f t="shared" si="0"/>
        <v>0</v>
      </c>
    </row>
    <row r="28" spans="1:11" ht="13.5" thickBot="1" x14ac:dyDescent="0.25">
      <c r="A28" s="648"/>
      <c r="B28" s="649"/>
      <c r="C28" s="695"/>
      <c r="D28" s="650"/>
      <c r="E28" s="697"/>
      <c r="F28" s="649"/>
      <c r="G28" s="311"/>
      <c r="H28" s="649"/>
      <c r="I28" s="311"/>
      <c r="J28" s="651"/>
      <c r="K28" s="1363">
        <f t="shared" si="0"/>
        <v>0</v>
      </c>
    </row>
    <row r="29" spans="1:11" x14ac:dyDescent="0.2">
      <c r="A29" s="406" t="s">
        <v>212</v>
      </c>
      <c r="B29" s="666" t="s">
        <v>163</v>
      </c>
      <c r="C29" s="253"/>
      <c r="D29" s="644">
        <v>21200</v>
      </c>
      <c r="E29" s="258"/>
      <c r="F29" s="643">
        <v>600</v>
      </c>
      <c r="G29" s="102"/>
      <c r="H29" s="643">
        <v>10</v>
      </c>
      <c r="I29" s="102"/>
      <c r="J29" s="646">
        <f>PMT($E$1/100,H29,-D29)/F29</f>
        <v>3.5333333333333332</v>
      </c>
      <c r="K29" s="647">
        <f t="shared" si="0"/>
        <v>0</v>
      </c>
    </row>
    <row r="30" spans="1:11" x14ac:dyDescent="0.2">
      <c r="A30" s="676"/>
      <c r="B30" s="677" t="s">
        <v>211</v>
      </c>
      <c r="C30" s="249"/>
      <c r="D30" s="678">
        <v>30000</v>
      </c>
      <c r="E30" s="260"/>
      <c r="F30" s="679">
        <v>600</v>
      </c>
      <c r="G30" s="102"/>
      <c r="H30" s="679">
        <v>10</v>
      </c>
      <c r="I30" s="102"/>
      <c r="J30" s="680">
        <f>PMT($E$1/100,H30,-D30)/F30</f>
        <v>5</v>
      </c>
      <c r="K30" s="647">
        <f t="shared" si="0"/>
        <v>0</v>
      </c>
    </row>
    <row r="31" spans="1:11" ht="13.5" thickBot="1" x14ac:dyDescent="0.25">
      <c r="A31" s="648"/>
      <c r="B31" s="649"/>
      <c r="C31" s="695"/>
      <c r="D31" s="650"/>
      <c r="E31" s="697"/>
      <c r="F31" s="649"/>
      <c r="G31" s="311"/>
      <c r="H31" s="649"/>
      <c r="I31" s="311"/>
      <c r="J31" s="651"/>
      <c r="K31" s="1363">
        <f t="shared" si="0"/>
        <v>0</v>
      </c>
    </row>
    <row r="32" spans="1:11" x14ac:dyDescent="0.2">
      <c r="A32" s="681" t="s">
        <v>101</v>
      </c>
      <c r="B32" s="1494" t="s">
        <v>208</v>
      </c>
      <c r="C32" s="247"/>
      <c r="D32" s="644">
        <v>30000</v>
      </c>
      <c r="E32" s="258"/>
      <c r="F32" s="645">
        <v>600</v>
      </c>
      <c r="G32" s="102"/>
      <c r="H32" s="645">
        <v>10</v>
      </c>
      <c r="I32" s="102"/>
      <c r="J32" s="646">
        <f>PMT($E$1/100,H32,-D32)/F32</f>
        <v>5</v>
      </c>
      <c r="K32" s="647">
        <f t="shared" si="0"/>
        <v>0</v>
      </c>
    </row>
    <row r="33" spans="1:11" x14ac:dyDescent="0.2">
      <c r="A33" s="681"/>
      <c r="B33" s="1495" t="s">
        <v>209</v>
      </c>
      <c r="C33" s="249"/>
      <c r="D33" s="678">
        <v>8000</v>
      </c>
      <c r="E33" s="260"/>
      <c r="F33" s="679">
        <v>600</v>
      </c>
      <c r="G33" s="102"/>
      <c r="H33" s="679">
        <v>10</v>
      </c>
      <c r="I33" s="102"/>
      <c r="J33" s="680">
        <f>PMT($E$1/100,H33,-D33)/F33</f>
        <v>1.3333333333333333</v>
      </c>
      <c r="K33" s="647">
        <f t="shared" si="0"/>
        <v>0</v>
      </c>
    </row>
    <row r="34" spans="1:11" x14ac:dyDescent="0.2">
      <c r="A34" s="681"/>
      <c r="B34" s="1495" t="s">
        <v>210</v>
      </c>
      <c r="C34" s="249"/>
      <c r="D34" s="678">
        <v>9000</v>
      </c>
      <c r="E34" s="260"/>
      <c r="F34" s="679">
        <v>600</v>
      </c>
      <c r="G34" s="102"/>
      <c r="H34" s="679">
        <v>10</v>
      </c>
      <c r="I34" s="102"/>
      <c r="J34" s="680">
        <f>PMT($E$1/100,H34,-D34)/F34</f>
        <v>1.5</v>
      </c>
      <c r="K34" s="647">
        <f t="shared" si="0"/>
        <v>0</v>
      </c>
    </row>
    <row r="35" spans="1:11" x14ac:dyDescent="0.2">
      <c r="A35" s="681"/>
      <c r="B35" s="1496" t="s">
        <v>507</v>
      </c>
      <c r="C35" s="249"/>
      <c r="D35" s="678">
        <v>30000</v>
      </c>
      <c r="E35" s="260"/>
      <c r="F35" s="679">
        <v>600</v>
      </c>
      <c r="G35" s="102"/>
      <c r="H35" s="679">
        <v>10</v>
      </c>
      <c r="I35" s="102"/>
      <c r="J35" s="646">
        <f>PMT($E$1/100,H35,-D35)/F35</f>
        <v>5</v>
      </c>
      <c r="K35" s="647">
        <f t="shared" si="0"/>
        <v>0</v>
      </c>
    </row>
    <row r="36" spans="1:11" x14ac:dyDescent="0.2">
      <c r="A36" s="681"/>
      <c r="B36" s="1496" t="s">
        <v>566</v>
      </c>
      <c r="C36" s="250"/>
      <c r="D36" s="678">
        <v>20000</v>
      </c>
      <c r="E36" s="260"/>
      <c r="F36" s="679">
        <v>600</v>
      </c>
      <c r="G36" s="102"/>
      <c r="H36" s="679">
        <v>10</v>
      </c>
      <c r="I36" s="102"/>
      <c r="J36" s="1559">
        <f>PMT($E$1/100,H36,-D36)/F36</f>
        <v>3.3333333333333335</v>
      </c>
      <c r="K36" s="647">
        <f t="shared" si="0"/>
        <v>0</v>
      </c>
    </row>
    <row r="37" spans="1:11" x14ac:dyDescent="0.2">
      <c r="A37" s="681"/>
      <c r="B37" s="1497" t="s">
        <v>508</v>
      </c>
      <c r="C37" s="251"/>
      <c r="D37" s="669">
        <v>10000</v>
      </c>
      <c r="E37" s="261"/>
      <c r="F37" s="670">
        <v>600</v>
      </c>
      <c r="G37" s="102"/>
      <c r="H37" s="670">
        <v>10</v>
      </c>
      <c r="I37" s="102"/>
      <c r="J37" s="680">
        <f>PMT($E$1/100,H37,-D37)/F37</f>
        <v>1.6666666666666667</v>
      </c>
      <c r="K37" s="647">
        <f t="shared" si="0"/>
        <v>0</v>
      </c>
    </row>
    <row r="38" spans="1:11" x14ac:dyDescent="0.2">
      <c r="A38" s="681"/>
      <c r="B38" s="1498"/>
      <c r="C38" s="252"/>
      <c r="D38" s="678"/>
      <c r="E38" s="260"/>
      <c r="F38" s="679"/>
      <c r="G38" s="102"/>
      <c r="H38" s="679"/>
      <c r="I38" s="102"/>
      <c r="J38" s="680"/>
      <c r="K38" s="647">
        <f>IF(G38&lt;1,(0),(E38/G38/I38))</f>
        <v>0</v>
      </c>
    </row>
    <row r="39" spans="1:11" ht="13.5" thickBot="1" x14ac:dyDescent="0.25">
      <c r="A39" s="682"/>
      <c r="B39" s="683"/>
      <c r="C39" s="695"/>
      <c r="D39" s="650"/>
      <c r="E39" s="697"/>
      <c r="F39" s="649"/>
      <c r="G39" s="311"/>
      <c r="H39" s="649"/>
      <c r="I39" s="311"/>
      <c r="J39" s="651"/>
      <c r="K39" s="1363">
        <f t="shared" si="0"/>
        <v>0</v>
      </c>
    </row>
    <row r="40" spans="1:11" x14ac:dyDescent="0.2">
      <c r="A40" s="684" t="s">
        <v>322</v>
      </c>
      <c r="B40" s="666" t="s">
        <v>208</v>
      </c>
      <c r="C40" s="253"/>
      <c r="D40" s="644">
        <v>30000</v>
      </c>
      <c r="E40" s="258"/>
      <c r="F40" s="645">
        <v>600</v>
      </c>
      <c r="G40" s="102"/>
      <c r="H40" s="645">
        <v>10</v>
      </c>
      <c r="I40" s="102"/>
      <c r="J40" s="646">
        <f>PMT($E$1/100,H40,-D40)/F40</f>
        <v>5</v>
      </c>
      <c r="K40" s="647">
        <f t="shared" si="0"/>
        <v>0</v>
      </c>
    </row>
    <row r="41" spans="1:11" x14ac:dyDescent="0.2">
      <c r="A41" s="406"/>
      <c r="B41" s="677" t="s">
        <v>213</v>
      </c>
      <c r="C41" s="249"/>
      <c r="D41" s="678">
        <v>10000</v>
      </c>
      <c r="E41" s="260"/>
      <c r="F41" s="679">
        <v>300</v>
      </c>
      <c r="G41" s="102"/>
      <c r="H41" s="679">
        <v>10</v>
      </c>
      <c r="I41" s="102"/>
      <c r="J41" s="680">
        <f>PMT($E$1/100,H41,-D41)/F41</f>
        <v>3.3333333333333335</v>
      </c>
      <c r="K41" s="647">
        <f t="shared" si="0"/>
        <v>0</v>
      </c>
    </row>
    <row r="42" spans="1:11" ht="13.5" thickBot="1" x14ac:dyDescent="0.25">
      <c r="A42" s="648"/>
      <c r="B42" s="649"/>
      <c r="C42" s="695"/>
      <c r="D42" s="650"/>
      <c r="E42" s="697"/>
      <c r="F42" s="649"/>
      <c r="G42" s="311"/>
      <c r="H42" s="649"/>
      <c r="I42" s="311"/>
      <c r="J42" s="651"/>
      <c r="K42" s="1363">
        <f t="shared" si="0"/>
        <v>0</v>
      </c>
    </row>
    <row r="43" spans="1:11" x14ac:dyDescent="0.2">
      <c r="A43" s="406" t="s">
        <v>165</v>
      </c>
      <c r="B43" s="643" t="s">
        <v>208</v>
      </c>
      <c r="C43" s="248"/>
      <c r="D43" s="644">
        <v>30000</v>
      </c>
      <c r="E43" s="258"/>
      <c r="F43" s="645">
        <v>600</v>
      </c>
      <c r="G43" s="102"/>
      <c r="H43" s="645">
        <v>10</v>
      </c>
      <c r="I43" s="102"/>
      <c r="J43" s="646">
        <f>PMT($E$1/100,H43,-D43)/F43</f>
        <v>5</v>
      </c>
      <c r="K43" s="647">
        <f t="shared" si="0"/>
        <v>0</v>
      </c>
    </row>
    <row r="44" spans="1:11" ht="15.75" customHeight="1" x14ac:dyDescent="0.2">
      <c r="A44" s="406"/>
      <c r="B44" s="685" t="s">
        <v>337</v>
      </c>
      <c r="C44" s="254"/>
      <c r="D44" s="678">
        <v>1500</v>
      </c>
      <c r="E44" s="260"/>
      <c r="F44" s="679">
        <v>130</v>
      </c>
      <c r="G44" s="102"/>
      <c r="H44" s="679">
        <v>10</v>
      </c>
      <c r="I44" s="102"/>
      <c r="J44" s="680">
        <f>PMT($E$1/100,H44,-D44)/F44</f>
        <v>1.1538461538461537</v>
      </c>
      <c r="K44" s="647">
        <f>IF(G44&lt;1,(0),(E44/G44/I44))</f>
        <v>0</v>
      </c>
    </row>
    <row r="45" spans="1:11" x14ac:dyDescent="0.2">
      <c r="A45" s="406"/>
      <c r="B45" s="685" t="s">
        <v>61</v>
      </c>
      <c r="C45" s="254"/>
      <c r="D45" s="678">
        <v>8300</v>
      </c>
      <c r="E45" s="260"/>
      <c r="F45" s="679">
        <v>130</v>
      </c>
      <c r="G45" s="102"/>
      <c r="H45" s="679">
        <v>15</v>
      </c>
      <c r="I45" s="102"/>
      <c r="J45" s="680">
        <f>PMT($E$1/100,H45,-D45)/F45</f>
        <v>4.2564102564102564</v>
      </c>
      <c r="K45" s="647">
        <f t="shared" si="0"/>
        <v>0</v>
      </c>
    </row>
    <row r="46" spans="1:11" x14ac:dyDescent="0.2">
      <c r="A46" s="406"/>
      <c r="B46" s="677" t="s">
        <v>221</v>
      </c>
      <c r="C46" s="255"/>
      <c r="D46" s="678">
        <v>6000</v>
      </c>
      <c r="E46" s="260"/>
      <c r="F46" s="679">
        <v>130</v>
      </c>
      <c r="G46" s="102"/>
      <c r="H46" s="679">
        <v>15</v>
      </c>
      <c r="I46" s="102"/>
      <c r="J46" s="680">
        <f>PMT($E$1/100,H46,-D46)/F46</f>
        <v>3.0769230769230771</v>
      </c>
      <c r="K46" s="647">
        <f t="shared" si="0"/>
        <v>0</v>
      </c>
    </row>
    <row r="47" spans="1:11" ht="13.5" thickBot="1" x14ac:dyDescent="0.25">
      <c r="A47" s="686"/>
      <c r="B47" s="687"/>
      <c r="C47" s="256"/>
      <c r="D47" s="688"/>
      <c r="E47" s="262"/>
      <c r="F47" s="689"/>
      <c r="G47" s="311"/>
      <c r="H47" s="689"/>
      <c r="I47" s="311"/>
      <c r="J47" s="690"/>
      <c r="K47" s="1363">
        <f t="shared" si="0"/>
        <v>0</v>
      </c>
    </row>
    <row r="48" spans="1:11" x14ac:dyDescent="0.2">
      <c r="A48" s="691" t="s">
        <v>102</v>
      </c>
      <c r="B48" s="1499" t="s">
        <v>208</v>
      </c>
      <c r="C48" s="257"/>
      <c r="D48" s="644">
        <v>30000</v>
      </c>
      <c r="E48" s="258"/>
      <c r="F48" s="645">
        <v>600</v>
      </c>
      <c r="G48" s="102"/>
      <c r="H48" s="645">
        <v>10</v>
      </c>
      <c r="I48" s="102"/>
      <c r="J48" s="646">
        <f>PMT($E$1/100,H48,-D48)/F48</f>
        <v>5</v>
      </c>
      <c r="K48" s="647">
        <f t="shared" si="0"/>
        <v>0</v>
      </c>
    </row>
    <row r="49" spans="1:11" ht="13.5" thickBot="1" x14ac:dyDescent="0.25">
      <c r="A49" s="682"/>
      <c r="B49" s="649"/>
      <c r="C49" s="695"/>
      <c r="D49" s="650"/>
      <c r="E49" s="697"/>
      <c r="F49" s="649"/>
      <c r="G49" s="311"/>
      <c r="H49" s="649"/>
      <c r="I49" s="311"/>
      <c r="J49" s="692"/>
      <c r="K49" s="1363">
        <f t="shared" si="0"/>
        <v>0</v>
      </c>
    </row>
    <row r="50" spans="1:11" x14ac:dyDescent="0.2">
      <c r="A50" s="691" t="s">
        <v>4</v>
      </c>
      <c r="B50" s="1499"/>
      <c r="C50" s="257"/>
      <c r="D50" s="644"/>
      <c r="E50" s="258"/>
      <c r="F50" s="645"/>
      <c r="G50" s="102"/>
      <c r="H50" s="645"/>
      <c r="I50" s="102"/>
      <c r="J50" s="646"/>
      <c r="K50" s="647">
        <f t="shared" si="0"/>
        <v>0</v>
      </c>
    </row>
    <row r="51" spans="1:11" ht="13.5" thickBot="1" x14ac:dyDescent="0.25">
      <c r="A51" s="682"/>
      <c r="B51" s="649"/>
      <c r="C51" s="695"/>
      <c r="D51" s="650"/>
      <c r="E51" s="697"/>
      <c r="F51" s="649"/>
      <c r="G51" s="311"/>
      <c r="H51" s="649"/>
      <c r="I51" s="311"/>
      <c r="J51" s="692"/>
      <c r="K51" s="1363">
        <f t="shared" si="0"/>
        <v>0</v>
      </c>
    </row>
    <row r="52" spans="1:11" s="90" customFormat="1" x14ac:dyDescent="0.2">
      <c r="A52" s="662" t="s">
        <v>511</v>
      </c>
      <c r="B52" s="643" t="s">
        <v>214</v>
      </c>
      <c r="C52" s="257"/>
      <c r="D52" s="644">
        <v>31000</v>
      </c>
      <c r="E52" s="258"/>
      <c r="F52" s="645">
        <v>500</v>
      </c>
      <c r="G52" s="102"/>
      <c r="H52" s="645">
        <v>15</v>
      </c>
      <c r="I52" s="102"/>
      <c r="J52" s="646">
        <f>PMT($E$1/100,H52,-D52)/F52</f>
        <v>4.1333333333333329</v>
      </c>
      <c r="K52" s="647">
        <f t="shared" si="0"/>
        <v>0</v>
      </c>
    </row>
    <row r="53" spans="1:11" x14ac:dyDescent="0.2">
      <c r="A53" s="662" t="s">
        <v>512</v>
      </c>
      <c r="B53" s="685" t="s">
        <v>173</v>
      </c>
      <c r="C53" s="254"/>
      <c r="D53" s="678">
        <v>32900</v>
      </c>
      <c r="E53" s="260"/>
      <c r="F53" s="679">
        <v>500</v>
      </c>
      <c r="G53" s="102"/>
      <c r="H53" s="679">
        <v>10</v>
      </c>
      <c r="I53" s="102"/>
      <c r="J53" s="680">
        <f>PMT($E$1/100,H53,-D53)/F53</f>
        <v>6.58</v>
      </c>
      <c r="K53" s="647">
        <f t="shared" si="0"/>
        <v>0</v>
      </c>
    </row>
    <row r="54" spans="1:11" x14ac:dyDescent="0.2">
      <c r="A54" s="662" t="s">
        <v>513</v>
      </c>
      <c r="B54" s="677" t="s">
        <v>215</v>
      </c>
      <c r="C54" s="255"/>
      <c r="D54" s="678">
        <v>19400</v>
      </c>
      <c r="E54" s="263"/>
      <c r="F54" s="679">
        <v>500</v>
      </c>
      <c r="G54" s="102"/>
      <c r="H54" s="679">
        <v>15</v>
      </c>
      <c r="I54" s="102"/>
      <c r="J54" s="680">
        <f>PMT($E$1/100,H54,-D54)/F54</f>
        <v>2.5866666666666664</v>
      </c>
      <c r="K54" s="647">
        <f t="shared" si="0"/>
        <v>0</v>
      </c>
    </row>
    <row r="55" spans="1:11" x14ac:dyDescent="0.2">
      <c r="A55" s="665"/>
      <c r="B55" s="693" t="s">
        <v>506</v>
      </c>
      <c r="C55" s="696"/>
      <c r="D55" s="669">
        <v>14400</v>
      </c>
      <c r="E55" s="698"/>
      <c r="F55" s="668">
        <v>500</v>
      </c>
      <c r="G55" s="102"/>
      <c r="H55" s="668">
        <v>10</v>
      </c>
      <c r="I55" s="102"/>
      <c r="J55" s="646">
        <f>PMT($E$1/100,H55,-D55)/F55</f>
        <v>2.88</v>
      </c>
      <c r="K55" s="647">
        <f t="shared" si="0"/>
        <v>0</v>
      </c>
    </row>
    <row r="56" spans="1:11" ht="13.5" thickBot="1" x14ac:dyDescent="0.25">
      <c r="A56" s="694"/>
      <c r="B56" s="1500"/>
      <c r="C56" s="1501"/>
      <c r="D56" s="1502"/>
      <c r="E56" s="1503"/>
      <c r="F56" s="1500"/>
      <c r="G56" s="318"/>
      <c r="H56" s="1500"/>
      <c r="I56" s="318"/>
      <c r="J56" s="1504"/>
      <c r="K56" s="1505">
        <f t="shared" si="0"/>
        <v>0</v>
      </c>
    </row>
    <row r="57" spans="1:11" ht="13.5" thickTop="1" x14ac:dyDescent="0.2">
      <c r="A57" s="395"/>
      <c r="B57" s="395"/>
      <c r="C57" s="395"/>
      <c r="D57" s="395"/>
      <c r="E57" s="395"/>
      <c r="F57" s="395"/>
      <c r="G57" s="395"/>
      <c r="H57" s="395"/>
      <c r="I57" s="395"/>
      <c r="J57" s="395"/>
      <c r="K57" s="395"/>
    </row>
    <row r="58" spans="1:11" x14ac:dyDescent="0.2">
      <c r="A58" s="395"/>
      <c r="B58" s="395"/>
      <c r="C58" s="395"/>
      <c r="D58" s="395"/>
      <c r="E58" s="395"/>
      <c r="F58" s="395"/>
      <c r="G58" s="395"/>
      <c r="H58" s="395"/>
      <c r="I58" s="395"/>
      <c r="J58" s="395"/>
      <c r="K58" s="395"/>
    </row>
    <row r="59" spans="1:11" x14ac:dyDescent="0.2">
      <c r="A59" s="395"/>
      <c r="B59" s="395"/>
      <c r="C59" s="395"/>
      <c r="D59" s="395"/>
      <c r="E59" s="395"/>
      <c r="F59" s="395"/>
      <c r="G59" s="395"/>
      <c r="H59" s="395"/>
      <c r="I59" s="395"/>
      <c r="J59" s="395"/>
      <c r="K59" s="395"/>
    </row>
    <row r="60" spans="1:11" x14ac:dyDescent="0.2">
      <c r="A60" s="395"/>
      <c r="B60" s="395"/>
      <c r="C60" s="395"/>
      <c r="D60" s="395"/>
      <c r="E60" s="395"/>
      <c r="F60" s="395"/>
      <c r="G60" s="395"/>
      <c r="H60" s="395"/>
      <c r="I60" s="395"/>
      <c r="J60" s="395"/>
      <c r="K60" s="395"/>
    </row>
    <row r="61" spans="1:11" x14ac:dyDescent="0.2">
      <c r="A61" s="395"/>
      <c r="B61" s="395"/>
      <c r="C61" s="395"/>
      <c r="D61" s="395"/>
      <c r="E61" s="395"/>
      <c r="F61" s="395"/>
      <c r="G61" s="395"/>
      <c r="H61" s="395"/>
      <c r="I61" s="395"/>
      <c r="J61" s="395"/>
      <c r="K61" s="395"/>
    </row>
    <row r="62" spans="1:11" x14ac:dyDescent="0.2">
      <c r="A62" s="395"/>
      <c r="B62" s="395"/>
      <c r="C62" s="395"/>
      <c r="D62" s="395"/>
      <c r="E62" s="395"/>
      <c r="F62" s="395"/>
      <c r="G62" s="395"/>
      <c r="H62" s="395"/>
      <c r="I62" s="395"/>
      <c r="J62" s="395"/>
      <c r="K62" s="395"/>
    </row>
    <row r="63" spans="1:11" x14ac:dyDescent="0.2">
      <c r="A63" s="395"/>
      <c r="B63" s="395"/>
      <c r="C63" s="395"/>
      <c r="D63" s="395"/>
      <c r="E63" s="395"/>
      <c r="F63" s="395"/>
      <c r="G63" s="395"/>
      <c r="H63" s="395"/>
      <c r="I63" s="395"/>
      <c r="J63" s="395"/>
      <c r="K63" s="395"/>
    </row>
    <row r="64" spans="1:11" x14ac:dyDescent="0.2">
      <c r="A64" s="395"/>
      <c r="B64" s="395"/>
      <c r="C64" s="395"/>
      <c r="D64" s="395"/>
      <c r="E64" s="395"/>
      <c r="F64" s="395"/>
      <c r="G64" s="395"/>
      <c r="H64" s="395"/>
      <c r="I64" s="395"/>
      <c r="J64" s="395"/>
      <c r="K64" s="395"/>
    </row>
    <row r="65" spans="1:13" x14ac:dyDescent="0.2">
      <c r="A65" s="395"/>
      <c r="B65" s="395"/>
      <c r="C65" s="395"/>
      <c r="D65" s="395"/>
      <c r="E65" s="395"/>
      <c r="F65" s="395"/>
      <c r="G65" s="395"/>
      <c r="H65" s="395"/>
      <c r="I65" s="395"/>
      <c r="J65" s="395"/>
      <c r="K65" s="395"/>
    </row>
    <row r="66" spans="1:13" x14ac:dyDescent="0.2">
      <c r="A66" s="395"/>
      <c r="B66" s="395"/>
      <c r="C66" s="395"/>
      <c r="D66" s="395"/>
      <c r="E66" s="395"/>
      <c r="F66" s="395"/>
      <c r="G66" s="395"/>
      <c r="H66" s="395"/>
      <c r="I66" s="395"/>
      <c r="J66" s="395"/>
      <c r="K66" s="395"/>
    </row>
    <row r="67" spans="1:13" x14ac:dyDescent="0.2">
      <c r="A67" s="395"/>
      <c r="B67" s="395"/>
      <c r="C67" s="395"/>
      <c r="D67" s="395"/>
      <c r="E67" s="395"/>
      <c r="F67" s="395"/>
      <c r="G67" s="395"/>
      <c r="H67" s="395"/>
      <c r="I67" s="395"/>
      <c r="J67" s="395"/>
      <c r="K67" s="395"/>
    </row>
    <row r="68" spans="1:13" x14ac:dyDescent="0.2">
      <c r="A68" s="395"/>
      <c r="B68" s="395"/>
      <c r="C68" s="395"/>
      <c r="D68" s="395"/>
      <c r="E68" s="395"/>
      <c r="F68" s="395"/>
      <c r="G68" s="395"/>
      <c r="H68" s="395"/>
      <c r="I68" s="395"/>
      <c r="J68" s="395"/>
      <c r="K68" s="395"/>
    </row>
    <row r="69" spans="1:13" x14ac:dyDescent="0.2">
      <c r="A69" s="395"/>
      <c r="B69" s="395"/>
      <c r="C69" s="395"/>
      <c r="D69" s="395"/>
      <c r="E69" s="395"/>
      <c r="F69" s="395"/>
      <c r="G69" s="395"/>
      <c r="H69" s="395"/>
      <c r="I69" s="395"/>
      <c r="J69" s="395"/>
      <c r="K69" s="395"/>
    </row>
    <row r="70" spans="1:13" x14ac:dyDescent="0.2">
      <c r="A70" s="395"/>
      <c r="B70" s="395"/>
      <c r="C70" s="395"/>
      <c r="D70" s="395"/>
      <c r="E70" s="395"/>
      <c r="F70" s="395"/>
      <c r="G70" s="395"/>
      <c r="H70" s="395"/>
      <c r="I70" s="395"/>
      <c r="J70" s="395"/>
      <c r="K70" s="395"/>
    </row>
    <row r="71" spans="1:13" x14ac:dyDescent="0.2">
      <c r="A71" s="395"/>
      <c r="B71" s="395"/>
      <c r="C71" s="395"/>
      <c r="D71" s="395"/>
      <c r="E71" s="395"/>
      <c r="F71" s="395"/>
      <c r="G71" s="395"/>
      <c r="H71" s="395"/>
      <c r="I71" s="395"/>
      <c r="J71" s="395"/>
      <c r="K71" s="395"/>
    </row>
    <row r="72" spans="1:13" x14ac:dyDescent="0.2">
      <c r="A72" s="395"/>
      <c r="B72" s="395"/>
      <c r="C72" s="395"/>
      <c r="D72" s="395"/>
      <c r="E72" s="395"/>
      <c r="F72" s="395"/>
      <c r="G72" s="395"/>
      <c r="H72" s="395"/>
      <c r="I72" s="395"/>
      <c r="J72" s="395"/>
      <c r="K72" s="395"/>
    </row>
    <row r="73" spans="1:13" x14ac:dyDescent="0.2">
      <c r="A73" s="395"/>
      <c r="B73" s="395"/>
      <c r="C73" s="395"/>
      <c r="D73" s="395"/>
      <c r="E73" s="395"/>
      <c r="F73" s="395"/>
      <c r="G73" s="395"/>
      <c r="H73" s="395"/>
      <c r="I73" s="395"/>
      <c r="J73" s="395"/>
      <c r="K73" s="395"/>
    </row>
    <row r="74" spans="1:13" x14ac:dyDescent="0.2">
      <c r="A74" s="395"/>
      <c r="B74" s="395"/>
      <c r="C74" s="395"/>
      <c r="D74" s="395"/>
      <c r="E74" s="395"/>
      <c r="F74" s="395"/>
      <c r="G74" s="395"/>
      <c r="H74" s="395"/>
      <c r="I74" s="395"/>
      <c r="J74" s="395"/>
      <c r="K74" s="395"/>
    </row>
    <row r="75" spans="1:13" x14ac:dyDescent="0.2">
      <c r="A75" s="395"/>
      <c r="B75" s="395"/>
      <c r="C75" s="395"/>
      <c r="D75" s="395"/>
      <c r="E75" s="395"/>
      <c r="F75" s="395"/>
      <c r="G75" s="395"/>
      <c r="H75" s="395"/>
      <c r="I75" s="395"/>
      <c r="J75" s="395"/>
      <c r="K75" s="395"/>
    </row>
    <row r="76" spans="1:13" x14ac:dyDescent="0.2">
      <c r="A76" s="395"/>
      <c r="B76" s="395"/>
      <c r="C76" s="395"/>
      <c r="D76" s="395"/>
      <c r="E76" s="395"/>
      <c r="F76" s="395"/>
      <c r="G76" s="395"/>
      <c r="H76" s="395"/>
      <c r="I76" s="395"/>
      <c r="J76" s="395"/>
      <c r="K76" s="395"/>
    </row>
    <row r="77" spans="1:13" x14ac:dyDescent="0.2">
      <c r="A77" s="395"/>
      <c r="B77" s="395"/>
      <c r="C77" s="395"/>
      <c r="D77" s="395"/>
      <c r="E77" s="395"/>
      <c r="F77" s="395"/>
      <c r="G77" s="395"/>
      <c r="H77" s="395"/>
      <c r="I77" s="395"/>
      <c r="J77" s="395"/>
      <c r="K77" s="395"/>
    </row>
    <row r="78" spans="1:13" x14ac:dyDescent="0.2">
      <c r="A78" s="395"/>
      <c r="B78" s="395"/>
      <c r="C78" s="395"/>
      <c r="D78" s="395"/>
      <c r="E78" s="395"/>
      <c r="F78" s="395"/>
      <c r="G78" s="395"/>
      <c r="H78" s="395"/>
      <c r="I78" s="395"/>
      <c r="J78" s="395"/>
      <c r="K78" s="395"/>
    </row>
    <row r="79" spans="1:13" x14ac:dyDescent="0.2">
      <c r="A79" s="395"/>
      <c r="B79" s="395"/>
      <c r="C79" s="395"/>
      <c r="D79" s="395"/>
      <c r="E79" s="395"/>
      <c r="F79" s="395"/>
      <c r="G79" s="395"/>
      <c r="H79" s="395"/>
      <c r="I79" s="395"/>
      <c r="J79" s="395"/>
      <c r="K79" s="395"/>
      <c r="L79" s="44"/>
      <c r="M79" s="44"/>
    </row>
    <row r="80" spans="1:13" x14ac:dyDescent="0.2">
      <c r="A80" s="395"/>
      <c r="B80" s="395"/>
      <c r="C80" s="395"/>
      <c r="D80" s="395"/>
      <c r="E80" s="395"/>
      <c r="F80" s="395"/>
      <c r="G80" s="395"/>
      <c r="H80" s="395"/>
      <c r="I80" s="395"/>
      <c r="J80" s="395"/>
      <c r="K80" s="395"/>
      <c r="L80" s="44"/>
      <c r="M80" s="44"/>
    </row>
  </sheetData>
  <sheetProtection password="EE8D" sheet="1" objects="1" scenarios="1"/>
  <phoneticPr fontId="10" type="noConversion"/>
  <pageMargins left="0.59765625" right="0.75" top="1" bottom="1" header="0.5" footer="0.5"/>
  <pageSetup scale="90" orientation="portrait" r:id="rId1"/>
  <headerFooter alignWithMargins="0">
    <oddHeader xml:space="preserve">&amp;C&amp;"Arial,Bold"&amp;22SPECIALIZED EQUIPMENT </oddHeader>
    <oddFooter>&amp;CVII</oddFooter>
  </headerFooter>
  <ignoredErrors>
    <ignoredError sqref="K37 K39:K43 K45:K56"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2</vt:i4>
      </vt:variant>
    </vt:vector>
  </HeadingPairs>
  <TitlesOfParts>
    <vt:vector size="36" baseType="lpstr">
      <vt:lpstr>Table of Contents</vt:lpstr>
      <vt:lpstr>Instructions</vt:lpstr>
      <vt:lpstr>Seed Rates &amp; Cost (I)</vt:lpstr>
      <vt:lpstr>Fertilizer (II)</vt:lpstr>
      <vt:lpstr>Seed Treat &amp; Herbicide (III)</vt:lpstr>
      <vt:lpstr>Insecticide &amp; Fungicide (IV)</vt:lpstr>
      <vt:lpstr>Equipment, Buildings, Land (V)</vt:lpstr>
      <vt:lpstr>Fuel and Repair(VI)</vt:lpstr>
      <vt:lpstr>Specialized Equipment (VII)</vt:lpstr>
      <vt:lpstr>Overhead &amp; Labour (VIII)</vt:lpstr>
      <vt:lpstr>Irrigation (IX)</vt:lpstr>
      <vt:lpstr>Crop Yields, Prices &amp; Insur (X)</vt:lpstr>
      <vt:lpstr>Other &amp; Custom (XI)</vt:lpstr>
      <vt:lpstr>Hard Wheat (1)</vt:lpstr>
      <vt:lpstr>Durum (2)</vt:lpstr>
      <vt:lpstr>CPS Wheat (3)</vt:lpstr>
      <vt:lpstr>Soft Wheat (4)</vt:lpstr>
      <vt:lpstr>Malt Barley (5)</vt:lpstr>
      <vt:lpstr>Feed Barley (6)</vt:lpstr>
      <vt:lpstr>Milling Oats (7) </vt:lpstr>
      <vt:lpstr>Canola (8)</vt:lpstr>
      <vt:lpstr>Soybean (9)</vt:lpstr>
      <vt:lpstr>Flax (10)</vt:lpstr>
      <vt:lpstr>Pea (11)</vt:lpstr>
      <vt:lpstr>Fababean (12)</vt:lpstr>
      <vt:lpstr>Red Lentil (13)</vt:lpstr>
      <vt:lpstr>Dry Bean (14)</vt:lpstr>
      <vt:lpstr>Grain Corn (15)</vt:lpstr>
      <vt:lpstr>Corn Grazing (16)</vt:lpstr>
      <vt:lpstr>Corn Silage (17)</vt:lpstr>
      <vt:lpstr>Cereal Silage (18)</vt:lpstr>
      <vt:lpstr>Seedling Alfalfa (19)</vt:lpstr>
      <vt:lpstr>Alfalfa 2 Cut (20)</vt:lpstr>
      <vt:lpstr>Alfalfa 3 Cut (21)</vt:lpstr>
      <vt:lpstr>'Insecticide &amp; Fungicide (IV)'!Print_Area</vt:lpstr>
      <vt:lpstr>'Seed Rates &amp; Cost (I)'!Print_Area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Ewen, Jeff AG</dc:creator>
  <cp:lastModifiedBy>Jeffrey Lane Ewen</cp:lastModifiedBy>
  <cp:lastPrinted>2015-01-29T15:56:31Z</cp:lastPrinted>
  <dcterms:created xsi:type="dcterms:W3CDTF">2002-09-30T14:18:30Z</dcterms:created>
  <dcterms:modified xsi:type="dcterms:W3CDTF">2016-01-19T17:38:53Z</dcterms:modified>
</cp:coreProperties>
</file>

<file path=docProps/custom.xml><?xml version="1.0" encoding="utf-8"?>
<Properties xmlns="http://schemas.openxmlformats.org/officeDocument/2006/custom-properties" xmlns:vt="http://schemas.openxmlformats.org/officeDocument/2006/docPropsVTypes"/>
</file>